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应收账款分析模型" sheetId="1" r:id="rId1"/>
    <sheet name="高级筛选结果" sheetId="2" r:id="rId2"/>
    <sheet name="应收账款账龄分析表" sheetId="3" r:id="rId3"/>
    <sheet name="应收账款分析模型 " sheetId="4" r:id="rId4"/>
    <sheet name="应付账款分析模型" sheetId="5" r:id="rId5"/>
  </sheets>
  <definedNames>
    <definedName name="CRITERIA" localSheetId="3">'应收账款分析模型 '!$I$2:$I$3</definedName>
  </definedNames>
  <calcPr fullCalcOnLoad="1"/>
</workbook>
</file>

<file path=xl/sharedStrings.xml><?xml version="1.0" encoding="utf-8"?>
<sst xmlns="http://schemas.openxmlformats.org/spreadsheetml/2006/main" count="132" uniqueCount="67">
  <si>
    <t>开票日期</t>
  </si>
  <si>
    <t>发票号码</t>
  </si>
  <si>
    <t>公司名称</t>
  </si>
  <si>
    <t>应收金额</t>
  </si>
  <si>
    <t>付款期</t>
  </si>
  <si>
    <t>xxx-001</t>
  </si>
  <si>
    <t>A公司</t>
  </si>
  <si>
    <t>xxx-002</t>
  </si>
  <si>
    <t>B公司</t>
  </si>
  <si>
    <t>xxx-003</t>
  </si>
  <si>
    <t>D公司</t>
  </si>
  <si>
    <t>xxx-004</t>
  </si>
  <si>
    <t>E公司</t>
  </si>
  <si>
    <t>xxx-005</t>
  </si>
  <si>
    <t>G公司</t>
  </si>
  <si>
    <t>xxx-006</t>
  </si>
  <si>
    <t>H公司</t>
  </si>
  <si>
    <t>xxx-007</t>
  </si>
  <si>
    <t>F公司</t>
  </si>
  <si>
    <t>xxx-008</t>
  </si>
  <si>
    <t>W公司</t>
  </si>
  <si>
    <t>应收账款清单</t>
  </si>
  <si>
    <t>今天日期</t>
  </si>
  <si>
    <t>逾期天数</t>
  </si>
  <si>
    <t>已收款金额</t>
  </si>
  <si>
    <t>未收款金额</t>
  </si>
  <si>
    <t>收款期</t>
  </si>
  <si>
    <t>到期日期</t>
  </si>
  <si>
    <t>是否到期</t>
  </si>
  <si>
    <t>未到期金额</t>
  </si>
  <si>
    <t>0～30</t>
  </si>
  <si>
    <t>30～60</t>
  </si>
  <si>
    <t>60～90</t>
  </si>
  <si>
    <t>90天以上</t>
  </si>
  <si>
    <t>xxxx-201</t>
  </si>
  <si>
    <t>是</t>
  </si>
  <si>
    <t>xxxx-202</t>
  </si>
  <si>
    <t>xxxx-203</t>
  </si>
  <si>
    <t>C公司</t>
  </si>
  <si>
    <t>xxxx-204</t>
  </si>
  <si>
    <t>xxxx-205</t>
  </si>
  <si>
    <t>xxxx-206</t>
  </si>
  <si>
    <t>应收账款账龄分析表</t>
  </si>
  <si>
    <t>账龄</t>
  </si>
  <si>
    <t>百分比（％）</t>
  </si>
  <si>
    <t>未到期</t>
  </si>
  <si>
    <t>合计</t>
  </si>
  <si>
    <t>xxxx-301</t>
  </si>
  <si>
    <t>xxxx-302</t>
  </si>
  <si>
    <t>xxxx-303</t>
  </si>
  <si>
    <t>xxxx-304</t>
  </si>
  <si>
    <t>xxxx-305</t>
  </si>
  <si>
    <t>xxxx-306</t>
  </si>
  <si>
    <t>xxxx-307</t>
  </si>
  <si>
    <t>xxxx-308</t>
  </si>
  <si>
    <t>应付账款清单</t>
  </si>
  <si>
    <t>应付金额</t>
  </si>
  <si>
    <t>已付款金额</t>
  </si>
  <si>
    <t>未付款金额</t>
  </si>
  <si>
    <t>xxxx-401</t>
  </si>
  <si>
    <t>xxxx-402</t>
  </si>
  <si>
    <t>xxxx-403</t>
  </si>
  <si>
    <t>xxxx-404</t>
  </si>
  <si>
    <t>xxxx-405</t>
  </si>
  <si>
    <t>xxxx-406</t>
  </si>
  <si>
    <t>xxxx-407</t>
  </si>
  <si>
    <t>xxxx-408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</si>
</sst>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color indexed="8"/>
      <name val="华文新魏"/>
      <family val="0"/>
    </font>
    <font>
      <sz val="10.5"/>
      <color indexed="8"/>
      <name val="华文新魏"/>
      <family val="0"/>
    </font>
    <font>
      <sz val="9.75"/>
      <color indexed="8"/>
      <name val="华文新魏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应收账款账龄分析图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75"/>
          <c:y val="0.22225"/>
          <c:w val="0.41875"/>
          <c:h val="0.50575"/>
        </c:manualLayout>
      </c:layout>
      <c:lineChart>
        <c:grouping val="standard"/>
        <c:varyColors val="0"/>
        <c:ser>
          <c:idx val="1"/>
          <c:order val="1"/>
          <c:tx>
            <c:strRef>
              <c:f>'应收账款账龄分析表'!$C$3</c:f>
              <c:strCache>
                <c:ptCount val="1"/>
                <c:pt idx="0">
                  <c:v>百分比（％）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'应收账款账龄分析表'!$A$4:$A$8</c:f>
              <c:strCache/>
            </c:strRef>
          </c:cat>
          <c:val>
            <c:numRef>
              <c:f>'应收账款账龄分析表'!$C$4:$C$8</c:f>
              <c:numCache/>
            </c:numRef>
          </c:val>
          <c:smooth val="0"/>
        </c:ser>
        <c:marker val="1"/>
        <c:axId val="2077310"/>
        <c:axId val="18695791"/>
      </c:lineChart>
      <c:lineChart>
        <c:grouping val="standard"/>
        <c:varyColors val="0"/>
        <c:ser>
          <c:idx val="0"/>
          <c:order val="0"/>
          <c:tx>
            <c:strRef>
              <c:f>'应收账款账龄分析表'!$B$3</c:f>
              <c:strCache>
                <c:ptCount val="1"/>
                <c:pt idx="0">
                  <c:v>应收金额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'应收账款账龄分析表'!$A$4:$A$8</c:f>
              <c:strCache>
                <c:ptCount val="5"/>
                <c:pt idx="0">
                  <c:v>未到期</c:v>
                </c:pt>
                <c:pt idx="1">
                  <c:v>0～30</c:v>
                </c:pt>
                <c:pt idx="2">
                  <c:v>30～60</c:v>
                </c:pt>
                <c:pt idx="3">
                  <c:v>60～90</c:v>
                </c:pt>
                <c:pt idx="4">
                  <c:v>90天以上</c:v>
                </c:pt>
              </c:strCache>
            </c:strRef>
          </c:cat>
          <c:val>
            <c:numRef>
              <c:f>'应收账款账龄分析表'!$B$4:$B$8</c:f>
              <c:numCache>
                <c:ptCount val="5"/>
                <c:pt idx="0">
                  <c:v>16350</c:v>
                </c:pt>
                <c:pt idx="1">
                  <c:v>2450</c:v>
                </c:pt>
                <c:pt idx="2">
                  <c:v>0</c:v>
                </c:pt>
                <c:pt idx="3">
                  <c:v>40000</c:v>
                </c:pt>
                <c:pt idx="4">
                  <c:v>55000</c:v>
                </c:pt>
              </c:numCache>
            </c:numRef>
          </c:val>
          <c:smooth val="0"/>
        </c:ser>
        <c:marker val="1"/>
        <c:axId val="34044392"/>
        <c:axId val="37964073"/>
      </c:line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逾期天数</a:t>
                </a:r>
              </a:p>
            </c:rich>
          </c:tx>
          <c:layout>
            <c:manualLayout>
              <c:xMode val="factor"/>
              <c:yMode val="factor"/>
              <c:x val="-0.021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应收金额</a:t>
                </a:r>
              </a:p>
            </c:rich>
          </c:tx>
          <c:layout>
            <c:manualLayout>
              <c:xMode val="factor"/>
              <c:yMode val="factor"/>
              <c:x val="0.04625"/>
              <c:y val="0.19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77310"/>
        <c:crossesAt val="1"/>
        <c:crossBetween val="between"/>
        <c:dispUnits/>
      </c:valAx>
      <c:catAx>
        <c:axId val="34044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.4"/>
          <c:w val="0.16775"/>
          <c:h val="0.197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9525</xdr:rowOff>
    </xdr:from>
    <xdr:to>
      <xdr:col>11</xdr:col>
      <xdr:colOff>628650</xdr:colOff>
      <xdr:row>18</xdr:row>
      <xdr:rowOff>171450</xdr:rowOff>
    </xdr:to>
    <xdr:graphicFrame>
      <xdr:nvGraphicFramePr>
        <xdr:cNvPr id="1" name="Chart 9"/>
        <xdr:cNvGraphicFramePr/>
      </xdr:nvGraphicFramePr>
      <xdr:xfrm>
        <a:off x="2886075" y="981075"/>
        <a:ext cx="5715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H28" sqref="H28"/>
    </sheetView>
  </sheetViews>
  <sheetFormatPr defaultColWidth="9.00390625" defaultRowHeight="14.25"/>
  <cols>
    <col min="1" max="1" width="13.25390625" style="28" customWidth="1"/>
    <col min="2" max="2" width="12.125" style="28" customWidth="1"/>
    <col min="3" max="3" width="13.125" style="28" customWidth="1"/>
    <col min="4" max="4" width="11.50390625" style="28" customWidth="1"/>
    <col min="5" max="5" width="11.375" style="28" customWidth="1"/>
    <col min="6" max="16384" width="9.00390625" style="28" customWidth="1"/>
  </cols>
  <sheetData>
    <row r="1" spans="1:5" ht="21" customHeight="1">
      <c r="A1" s="29" t="s">
        <v>0</v>
      </c>
      <c r="B1" s="29" t="s">
        <v>1</v>
      </c>
      <c r="C1" s="29" t="s">
        <v>2</v>
      </c>
      <c r="D1" s="30" t="s">
        <v>3</v>
      </c>
      <c r="E1" s="29" t="s">
        <v>4</v>
      </c>
    </row>
    <row r="2" spans="1:5" ht="14.25">
      <c r="A2" s="22">
        <v>37258</v>
      </c>
      <c r="B2" s="23" t="s">
        <v>5</v>
      </c>
      <c r="C2" s="23" t="s">
        <v>6</v>
      </c>
      <c r="D2" s="24">
        <v>50000</v>
      </c>
      <c r="E2" s="23">
        <v>30</v>
      </c>
    </row>
    <row r="3" spans="1:5" ht="14.25">
      <c r="A3" s="22">
        <v>37320</v>
      </c>
      <c r="B3" s="23" t="s">
        <v>7</v>
      </c>
      <c r="C3" s="23" t="s">
        <v>8</v>
      </c>
      <c r="D3" s="24">
        <v>25000</v>
      </c>
      <c r="E3" s="23">
        <v>20</v>
      </c>
    </row>
    <row r="4" spans="1:5" ht="14.25">
      <c r="A4" s="22">
        <v>37380</v>
      </c>
      <c r="B4" s="23" t="s">
        <v>9</v>
      </c>
      <c r="C4" s="23" t="s">
        <v>10</v>
      </c>
      <c r="D4" s="24">
        <v>12500</v>
      </c>
      <c r="E4" s="23">
        <v>60</v>
      </c>
    </row>
    <row r="5" spans="1:5" ht="14.25">
      <c r="A5" s="22">
        <v>37448</v>
      </c>
      <c r="B5" s="23" t="s">
        <v>11</v>
      </c>
      <c r="C5" s="23" t="s">
        <v>12</v>
      </c>
      <c r="D5" s="24">
        <v>45452</v>
      </c>
      <c r="E5" s="23">
        <v>40</v>
      </c>
    </row>
    <row r="6" spans="1:5" ht="14.25">
      <c r="A6" s="22">
        <v>37502</v>
      </c>
      <c r="B6" s="23" t="s">
        <v>13</v>
      </c>
      <c r="C6" s="23" t="s">
        <v>14</v>
      </c>
      <c r="D6" s="24">
        <v>2450</v>
      </c>
      <c r="E6" s="23">
        <v>30</v>
      </c>
    </row>
    <row r="7" spans="1:5" ht="14.25">
      <c r="A7" s="22">
        <v>37539</v>
      </c>
      <c r="B7" s="23" t="s">
        <v>15</v>
      </c>
      <c r="C7" s="23" t="s">
        <v>16</v>
      </c>
      <c r="D7" s="24">
        <v>12350</v>
      </c>
      <c r="E7" s="23">
        <v>50</v>
      </c>
    </row>
    <row r="8" spans="1:5" ht="14.25">
      <c r="A8" s="22">
        <v>37562</v>
      </c>
      <c r="B8" s="23" t="s">
        <v>17</v>
      </c>
      <c r="C8" s="23" t="s">
        <v>18</v>
      </c>
      <c r="D8" s="24">
        <v>32000</v>
      </c>
      <c r="E8" s="23">
        <v>20</v>
      </c>
    </row>
    <row r="9" spans="1:5" ht="14.25">
      <c r="A9" s="22">
        <v>37565</v>
      </c>
      <c r="B9" s="23" t="s">
        <v>19</v>
      </c>
      <c r="C9" s="23" t="s">
        <v>20</v>
      </c>
      <c r="D9" s="24">
        <v>32510</v>
      </c>
      <c r="E9" s="23">
        <v>20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I19" sqref="I19"/>
    </sheetView>
  </sheetViews>
  <sheetFormatPr defaultColWidth="9.00390625" defaultRowHeight="14.25"/>
  <cols>
    <col min="1" max="1" width="10.375" style="0" customWidth="1"/>
    <col min="4" max="4" width="10.75390625" style="0" customWidth="1"/>
    <col min="5" max="6" width="10.875" style="0" customWidth="1"/>
    <col min="8" max="8" width="10.25390625" style="0" customWidth="1"/>
    <col min="9" max="9" width="10.625" style="0" customWidth="1"/>
  </cols>
  <sheetData>
    <row r="1" spans="2:14" ht="14.25">
      <c r="B1" t="s">
        <v>21</v>
      </c>
      <c r="H1" t="s">
        <v>22</v>
      </c>
      <c r="I1" s="14">
        <v>37561</v>
      </c>
      <c r="K1" s="8" t="s">
        <v>23</v>
      </c>
      <c r="L1" s="8"/>
      <c r="M1" s="8"/>
      <c r="N1" s="8"/>
    </row>
    <row r="2" spans="1:14" ht="24" customHeight="1">
      <c r="A2" s="20" t="s">
        <v>0</v>
      </c>
      <c r="B2" s="20" t="s">
        <v>1</v>
      </c>
      <c r="C2" s="20" t="s">
        <v>2</v>
      </c>
      <c r="D2" s="21" t="s">
        <v>3</v>
      </c>
      <c r="E2" s="21" t="s">
        <v>24</v>
      </c>
      <c r="F2" s="21" t="s">
        <v>25</v>
      </c>
      <c r="G2" s="20" t="s">
        <v>26</v>
      </c>
      <c r="H2" s="21" t="s">
        <v>27</v>
      </c>
      <c r="I2" s="21" t="s">
        <v>28</v>
      </c>
      <c r="J2" s="21" t="s">
        <v>29</v>
      </c>
      <c r="K2" s="21" t="s">
        <v>30</v>
      </c>
      <c r="L2" s="21" t="s">
        <v>31</v>
      </c>
      <c r="M2" s="21" t="s">
        <v>32</v>
      </c>
      <c r="N2" s="21" t="s">
        <v>33</v>
      </c>
    </row>
    <row r="3" spans="1:14" ht="14.25">
      <c r="A3" s="22">
        <v>37258</v>
      </c>
      <c r="B3" s="23" t="s">
        <v>34</v>
      </c>
      <c r="C3" s="23" t="s">
        <v>6</v>
      </c>
      <c r="D3" s="24">
        <v>50000</v>
      </c>
      <c r="E3" s="24">
        <v>20000</v>
      </c>
      <c r="F3" s="24">
        <v>30000</v>
      </c>
      <c r="G3" s="23">
        <v>30</v>
      </c>
      <c r="H3" s="22">
        <v>37288</v>
      </c>
      <c r="I3" s="25" t="s">
        <v>35</v>
      </c>
      <c r="J3" s="26">
        <v>0</v>
      </c>
      <c r="K3" s="27">
        <v>0</v>
      </c>
      <c r="L3" s="27">
        <v>0</v>
      </c>
      <c r="M3" s="27">
        <v>0</v>
      </c>
      <c r="N3" s="27">
        <v>30000</v>
      </c>
    </row>
    <row r="4" spans="1:14" ht="14.25">
      <c r="A4" s="22">
        <v>37320</v>
      </c>
      <c r="B4" s="23" t="s">
        <v>36</v>
      </c>
      <c r="C4" s="23" t="s">
        <v>8</v>
      </c>
      <c r="D4" s="24">
        <v>25000</v>
      </c>
      <c r="E4" s="24">
        <v>5000</v>
      </c>
      <c r="F4" s="24">
        <v>20000</v>
      </c>
      <c r="G4" s="23">
        <v>20</v>
      </c>
      <c r="H4" s="22">
        <v>37340</v>
      </c>
      <c r="I4" s="25" t="s">
        <v>35</v>
      </c>
      <c r="J4" s="26">
        <v>0</v>
      </c>
      <c r="K4" s="27">
        <v>0</v>
      </c>
      <c r="L4" s="27">
        <v>0</v>
      </c>
      <c r="M4" s="27">
        <v>0</v>
      </c>
      <c r="N4" s="27">
        <v>20000</v>
      </c>
    </row>
    <row r="5" spans="1:14" ht="14.25">
      <c r="A5" s="22">
        <v>37416</v>
      </c>
      <c r="B5" s="23" t="s">
        <v>37</v>
      </c>
      <c r="C5" s="23" t="s">
        <v>38</v>
      </c>
      <c r="D5" s="24">
        <v>3000</v>
      </c>
      <c r="E5" s="24">
        <v>0</v>
      </c>
      <c r="F5" s="24">
        <v>3000</v>
      </c>
      <c r="G5" s="23">
        <v>30</v>
      </c>
      <c r="H5" s="22">
        <v>37446</v>
      </c>
      <c r="I5" s="25" t="s">
        <v>35</v>
      </c>
      <c r="J5" s="26">
        <v>0</v>
      </c>
      <c r="K5" s="27">
        <v>0</v>
      </c>
      <c r="L5" s="27">
        <v>0</v>
      </c>
      <c r="M5" s="27">
        <v>0</v>
      </c>
      <c r="N5" s="27">
        <v>3000</v>
      </c>
    </row>
    <row r="6" spans="1:14" ht="14.25">
      <c r="A6" s="22">
        <v>37380</v>
      </c>
      <c r="B6" s="23" t="s">
        <v>39</v>
      </c>
      <c r="C6" s="23" t="s">
        <v>10</v>
      </c>
      <c r="D6" s="24">
        <v>12500</v>
      </c>
      <c r="E6" s="24">
        <v>10500</v>
      </c>
      <c r="F6" s="24">
        <v>2000</v>
      </c>
      <c r="G6" s="23">
        <v>60</v>
      </c>
      <c r="H6" s="22">
        <v>37440</v>
      </c>
      <c r="I6" s="25" t="s">
        <v>35</v>
      </c>
      <c r="J6" s="26">
        <v>0</v>
      </c>
      <c r="K6" s="27">
        <v>0</v>
      </c>
      <c r="L6" s="27">
        <v>0</v>
      </c>
      <c r="M6" s="27">
        <v>0</v>
      </c>
      <c r="N6" s="27">
        <v>2000</v>
      </c>
    </row>
    <row r="7" spans="1:14" ht="14.25">
      <c r="A7" s="22">
        <v>37448</v>
      </c>
      <c r="B7" s="23" t="s">
        <v>40</v>
      </c>
      <c r="C7" s="23" t="s">
        <v>12</v>
      </c>
      <c r="D7" s="24">
        <v>45452</v>
      </c>
      <c r="E7" s="24">
        <v>5452</v>
      </c>
      <c r="F7" s="24">
        <v>40000</v>
      </c>
      <c r="G7" s="23">
        <v>40</v>
      </c>
      <c r="H7" s="22">
        <v>37488</v>
      </c>
      <c r="I7" s="25" t="s">
        <v>35</v>
      </c>
      <c r="J7" s="26">
        <v>0</v>
      </c>
      <c r="K7" s="27">
        <v>0</v>
      </c>
      <c r="L7" s="27">
        <v>0</v>
      </c>
      <c r="M7" s="27">
        <v>40000</v>
      </c>
      <c r="N7" s="27">
        <v>0</v>
      </c>
    </row>
    <row r="8" spans="1:14" ht="14.25">
      <c r="A8" s="22">
        <v>37502</v>
      </c>
      <c r="B8" s="23" t="s">
        <v>41</v>
      </c>
      <c r="C8" s="23" t="s">
        <v>14</v>
      </c>
      <c r="D8" s="24">
        <v>2450</v>
      </c>
      <c r="E8" s="24">
        <v>0</v>
      </c>
      <c r="F8" s="24">
        <v>2450</v>
      </c>
      <c r="G8" s="23">
        <v>30</v>
      </c>
      <c r="H8" s="22">
        <v>37532</v>
      </c>
      <c r="I8" s="25" t="s">
        <v>35</v>
      </c>
      <c r="J8" s="26">
        <v>0</v>
      </c>
      <c r="K8" s="27">
        <v>2450</v>
      </c>
      <c r="L8" s="27">
        <v>0</v>
      </c>
      <c r="M8" s="27">
        <v>0</v>
      </c>
      <c r="N8" s="27">
        <v>0</v>
      </c>
    </row>
    <row r="9" spans="1:10" ht="14.25">
      <c r="A9" s="8"/>
      <c r="B9" s="8"/>
      <c r="C9" s="8"/>
      <c r="D9" s="8"/>
      <c r="E9" s="8"/>
      <c r="F9" s="8"/>
      <c r="G9" s="8"/>
      <c r="H9" s="8"/>
      <c r="J9" s="11"/>
    </row>
    <row r="10" ht="14.25">
      <c r="J10" s="11"/>
    </row>
    <row r="11" ht="14.25">
      <c r="J11" s="11"/>
    </row>
  </sheetData>
  <sheetProtection/>
  <mergeCells count="1">
    <mergeCell ref="K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B1">
      <selection activeCell="C14" sqref="C14"/>
    </sheetView>
  </sheetViews>
  <sheetFormatPr defaultColWidth="9.00390625" defaultRowHeight="14.25"/>
  <cols>
    <col min="1" max="1" width="8.75390625" style="0" customWidth="1"/>
    <col min="2" max="2" width="11.75390625" style="0" customWidth="1"/>
    <col min="3" max="3" width="12.125" style="0" customWidth="1"/>
  </cols>
  <sheetData>
    <row r="1" spans="1:3" ht="18" customHeight="1">
      <c r="A1" s="13" t="s">
        <v>42</v>
      </c>
      <c r="B1" s="13"/>
      <c r="C1" s="13"/>
    </row>
    <row r="2" ht="14.25">
      <c r="B2" s="14">
        <v>37561</v>
      </c>
    </row>
    <row r="3" spans="1:3" ht="15">
      <c r="A3" s="15" t="s">
        <v>43</v>
      </c>
      <c r="B3" s="15" t="s">
        <v>3</v>
      </c>
      <c r="C3" s="15" t="s">
        <v>44</v>
      </c>
    </row>
    <row r="4" spans="1:3" ht="15">
      <c r="A4" s="16" t="s">
        <v>45</v>
      </c>
      <c r="B4" s="16">
        <v>16350</v>
      </c>
      <c r="C4" s="17">
        <f>B4/$B$9</f>
        <v>0.14367311072056238</v>
      </c>
    </row>
    <row r="5" spans="1:3" ht="14.25">
      <c r="A5" s="16" t="s">
        <v>30</v>
      </c>
      <c r="B5" s="16">
        <v>2450</v>
      </c>
      <c r="C5" s="17">
        <f>B5/$B$9</f>
        <v>0.021528998242530756</v>
      </c>
    </row>
    <row r="6" spans="1:3" ht="14.25">
      <c r="A6" s="16" t="s">
        <v>31</v>
      </c>
      <c r="B6" s="16">
        <v>0</v>
      </c>
      <c r="C6" s="17">
        <f>B6/$B$9</f>
        <v>0</v>
      </c>
    </row>
    <row r="7" spans="1:3" ht="14.25">
      <c r="A7" s="16" t="s">
        <v>32</v>
      </c>
      <c r="B7" s="16">
        <v>40000</v>
      </c>
      <c r="C7" s="17">
        <f>B7/$B$9</f>
        <v>0.351493848857645</v>
      </c>
    </row>
    <row r="8" spans="1:3" ht="15">
      <c r="A8" s="16" t="s">
        <v>33</v>
      </c>
      <c r="B8" s="16">
        <v>55000</v>
      </c>
      <c r="C8" s="17">
        <f>B8/$B$9</f>
        <v>0.4833040421792619</v>
      </c>
    </row>
    <row r="9" spans="1:3" ht="15">
      <c r="A9" s="18" t="s">
        <v>46</v>
      </c>
      <c r="B9" s="18">
        <f>SUM(B4:B8)</f>
        <v>113800</v>
      </c>
      <c r="C9" s="19">
        <f>SUM(C4:C8)</f>
        <v>1</v>
      </c>
    </row>
    <row r="10" spans="1:3" ht="14.25">
      <c r="A10" s="16"/>
      <c r="B10" s="16"/>
      <c r="C10" s="16"/>
    </row>
  </sheetData>
  <sheetProtection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N18" sqref="N18"/>
    </sheetView>
  </sheetViews>
  <sheetFormatPr defaultColWidth="9.00390625" defaultRowHeight="14.25"/>
  <cols>
    <col min="1" max="1" width="9.00390625" style="0" customWidth="1"/>
    <col min="2" max="2" width="7.00390625" style="0" customWidth="1"/>
    <col min="3" max="3" width="6.375" style="0" customWidth="1"/>
    <col min="4" max="5" width="7.75390625" style="0" customWidth="1"/>
    <col min="6" max="6" width="8.125" style="0" customWidth="1"/>
    <col min="7" max="7" width="4.875" style="0" customWidth="1"/>
    <col min="9" max="9" width="8.25390625" style="0" customWidth="1"/>
    <col min="10" max="10" width="7.875" style="0" customWidth="1"/>
    <col min="11" max="11" width="7.125" style="0" customWidth="1"/>
    <col min="12" max="12" width="5.25390625" style="0" customWidth="1"/>
    <col min="13" max="13" width="7.75390625" style="0" customWidth="1"/>
    <col min="14" max="14" width="8.875" style="0" customWidth="1"/>
  </cols>
  <sheetData>
    <row r="1" spans="2:14" ht="14.25">
      <c r="B1" t="s">
        <v>21</v>
      </c>
      <c r="H1" t="s">
        <v>22</v>
      </c>
      <c r="I1" s="7">
        <v>37561</v>
      </c>
      <c r="K1" s="8" t="s">
        <v>23</v>
      </c>
      <c r="L1" s="8"/>
      <c r="M1" s="8"/>
      <c r="N1" s="8"/>
    </row>
    <row r="2" spans="1:14" ht="24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24</v>
      </c>
      <c r="F2" s="2" t="s">
        <v>25</v>
      </c>
      <c r="G2" s="1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</row>
    <row r="3" spans="1:15" ht="14.25">
      <c r="A3" s="3">
        <v>37258</v>
      </c>
      <c r="B3" s="4" t="s">
        <v>47</v>
      </c>
      <c r="C3" s="4" t="s">
        <v>6</v>
      </c>
      <c r="D3" s="5">
        <v>50000</v>
      </c>
      <c r="E3" s="5">
        <v>20000</v>
      </c>
      <c r="F3" s="5">
        <f aca="true" t="shared" si="0" ref="F3:F10">D3-E3</f>
        <v>30000</v>
      </c>
      <c r="G3" s="4">
        <v>30</v>
      </c>
      <c r="H3" s="3">
        <f>A3+G3</f>
        <v>37288</v>
      </c>
      <c r="I3" s="9" t="str">
        <f>IF(H3&gt;$I$1,"否","是")</f>
        <v>是</v>
      </c>
      <c r="J3" s="10">
        <f>IF($I$1-$H3&lt;0,$D3-$E3,0)</f>
        <v>0</v>
      </c>
      <c r="K3" s="10">
        <f>IF(AND($I$1-$H3&gt;0,$I$1-$H3&lt;=30),$D3-$E3,0)</f>
        <v>0</v>
      </c>
      <c r="L3" s="10">
        <f>IF(AND($I$1-$H3&gt;30,$I$1-$H3&lt;=60),$D3-$E3,0)</f>
        <v>0</v>
      </c>
      <c r="M3" s="10">
        <f>IF(AND($I$1-$H3&gt;60,$I$1-$H3&lt;=90),$D3-$E3,0)</f>
        <v>0</v>
      </c>
      <c r="N3" s="10">
        <f>IF($I$1-$H3&gt;90,$D3-$E3,0)</f>
        <v>30000</v>
      </c>
      <c r="O3" s="12"/>
    </row>
    <row r="4" spans="1:15" ht="14.25">
      <c r="A4" s="3">
        <v>37320</v>
      </c>
      <c r="B4" s="4" t="s">
        <v>48</v>
      </c>
      <c r="C4" s="4" t="s">
        <v>8</v>
      </c>
      <c r="D4" s="5">
        <v>25000</v>
      </c>
      <c r="E4" s="5">
        <v>5000</v>
      </c>
      <c r="F4" s="5">
        <f t="shared" si="0"/>
        <v>20000</v>
      </c>
      <c r="G4" s="4">
        <v>20</v>
      </c>
      <c r="H4" s="3">
        <f aca="true" t="shared" si="1" ref="H4:H10">A4+G4</f>
        <v>37340</v>
      </c>
      <c r="I4" s="9" t="str">
        <f aca="true" t="shared" si="2" ref="I4:I10">IF(H4&gt;$I$1,"否","是")</f>
        <v>是</v>
      </c>
      <c r="J4" s="10">
        <f aca="true" t="shared" si="3" ref="J4:J10">IF($I$1-$H4&lt;0,$D4-$E4,0)</f>
        <v>0</v>
      </c>
      <c r="K4" s="10">
        <f aca="true" t="shared" si="4" ref="K4:K10">IF(AND($I$1-$H4&gt;0,$I$1-$H4&lt;=30),$D4-$E4,0)</f>
        <v>0</v>
      </c>
      <c r="L4" s="10">
        <f aca="true" t="shared" si="5" ref="L4:L10">IF(AND($I$1-$H4&gt;30,$I$1-$H4&lt;=60),$D4-$E4,0)</f>
        <v>0</v>
      </c>
      <c r="M4" s="10">
        <f aca="true" t="shared" si="6" ref="M4:M10">IF(AND($I$1-$H4&gt;60,$I$1-$H4&lt;=90),$D4-$E4,0)</f>
        <v>0</v>
      </c>
      <c r="N4" s="10">
        <f aca="true" t="shared" si="7" ref="N4:N10">IF($I$1-$H4&gt;90,$D4-$E4,0)</f>
        <v>20000</v>
      </c>
      <c r="O4" s="12"/>
    </row>
    <row r="5" spans="1:15" ht="14.25">
      <c r="A5" s="3">
        <v>37416</v>
      </c>
      <c r="B5" s="4" t="s">
        <v>49</v>
      </c>
      <c r="C5" s="4" t="s">
        <v>38</v>
      </c>
      <c r="D5" s="5">
        <v>3000</v>
      </c>
      <c r="E5" s="5">
        <v>0</v>
      </c>
      <c r="F5" s="5">
        <f t="shared" si="0"/>
        <v>3000</v>
      </c>
      <c r="G5" s="4">
        <v>30</v>
      </c>
      <c r="H5" s="3">
        <f t="shared" si="1"/>
        <v>37446</v>
      </c>
      <c r="I5" s="9" t="str">
        <f t="shared" si="2"/>
        <v>是</v>
      </c>
      <c r="J5" s="10">
        <f t="shared" si="3"/>
        <v>0</v>
      </c>
      <c r="K5" s="10">
        <f t="shared" si="4"/>
        <v>0</v>
      </c>
      <c r="L5" s="10">
        <f t="shared" si="5"/>
        <v>0</v>
      </c>
      <c r="M5" s="10">
        <f t="shared" si="6"/>
        <v>0</v>
      </c>
      <c r="N5" s="10">
        <f t="shared" si="7"/>
        <v>3000</v>
      </c>
      <c r="O5" s="12"/>
    </row>
    <row r="6" spans="1:15" ht="14.25">
      <c r="A6" s="3">
        <v>37380</v>
      </c>
      <c r="B6" s="4" t="s">
        <v>50</v>
      </c>
      <c r="C6" s="4" t="s">
        <v>10</v>
      </c>
      <c r="D6" s="5">
        <v>12500</v>
      </c>
      <c r="E6" s="5">
        <v>10500</v>
      </c>
      <c r="F6" s="5">
        <f t="shared" si="0"/>
        <v>2000</v>
      </c>
      <c r="G6" s="4">
        <v>60</v>
      </c>
      <c r="H6" s="3">
        <f t="shared" si="1"/>
        <v>37440</v>
      </c>
      <c r="I6" s="9" t="str">
        <f t="shared" si="2"/>
        <v>是</v>
      </c>
      <c r="J6" s="10">
        <f t="shared" si="3"/>
        <v>0</v>
      </c>
      <c r="K6" s="10">
        <f t="shared" si="4"/>
        <v>0</v>
      </c>
      <c r="L6" s="10">
        <f t="shared" si="5"/>
        <v>0</v>
      </c>
      <c r="M6" s="10">
        <f t="shared" si="6"/>
        <v>0</v>
      </c>
      <c r="N6" s="10">
        <f t="shared" si="7"/>
        <v>2000</v>
      </c>
      <c r="O6" s="12"/>
    </row>
    <row r="7" spans="1:15" ht="14.25">
      <c r="A7" s="3">
        <v>37448</v>
      </c>
      <c r="B7" s="4" t="s">
        <v>51</v>
      </c>
      <c r="C7" s="4" t="s">
        <v>12</v>
      </c>
      <c r="D7" s="5">
        <v>45452</v>
      </c>
      <c r="E7" s="5">
        <v>5452</v>
      </c>
      <c r="F7" s="5">
        <f t="shared" si="0"/>
        <v>40000</v>
      </c>
      <c r="G7" s="4">
        <v>40</v>
      </c>
      <c r="H7" s="3">
        <f t="shared" si="1"/>
        <v>37488</v>
      </c>
      <c r="I7" s="9" t="str">
        <f t="shared" si="2"/>
        <v>是</v>
      </c>
      <c r="J7" s="10">
        <f t="shared" si="3"/>
        <v>0</v>
      </c>
      <c r="K7" s="10">
        <f t="shared" si="4"/>
        <v>0</v>
      </c>
      <c r="L7" s="10">
        <f t="shared" si="5"/>
        <v>0</v>
      </c>
      <c r="M7" s="10">
        <f t="shared" si="6"/>
        <v>40000</v>
      </c>
      <c r="N7" s="10">
        <f t="shared" si="7"/>
        <v>0</v>
      </c>
      <c r="O7" s="12"/>
    </row>
    <row r="8" spans="1:15" ht="14.25">
      <c r="A8" s="3">
        <v>37562</v>
      </c>
      <c r="B8" s="4" t="s">
        <v>52</v>
      </c>
      <c r="C8" s="4" t="s">
        <v>18</v>
      </c>
      <c r="D8" s="5">
        <v>32000</v>
      </c>
      <c r="E8" s="5">
        <v>16000</v>
      </c>
      <c r="F8" s="5">
        <f t="shared" si="0"/>
        <v>16000</v>
      </c>
      <c r="G8" s="4">
        <v>20</v>
      </c>
      <c r="H8" s="3">
        <f t="shared" si="1"/>
        <v>37582</v>
      </c>
      <c r="I8" s="9" t="str">
        <f t="shared" si="2"/>
        <v>否</v>
      </c>
      <c r="J8" s="10">
        <f t="shared" si="3"/>
        <v>16000</v>
      </c>
      <c r="K8" s="10">
        <f t="shared" si="4"/>
        <v>0</v>
      </c>
      <c r="L8" s="10">
        <f t="shared" si="5"/>
        <v>0</v>
      </c>
      <c r="M8" s="10">
        <f t="shared" si="6"/>
        <v>0</v>
      </c>
      <c r="N8" s="10">
        <f t="shared" si="7"/>
        <v>0</v>
      </c>
      <c r="O8" s="12"/>
    </row>
    <row r="9" spans="1:15" ht="14.25">
      <c r="A9" s="3">
        <v>37502</v>
      </c>
      <c r="B9" s="4" t="s">
        <v>53</v>
      </c>
      <c r="C9" s="4" t="s">
        <v>14</v>
      </c>
      <c r="D9" s="5">
        <v>2450</v>
      </c>
      <c r="E9" s="5">
        <v>0</v>
      </c>
      <c r="F9" s="5">
        <f t="shared" si="0"/>
        <v>2450</v>
      </c>
      <c r="G9" s="4">
        <v>30</v>
      </c>
      <c r="H9" s="3">
        <f t="shared" si="1"/>
        <v>37532</v>
      </c>
      <c r="I9" s="9" t="str">
        <f t="shared" si="2"/>
        <v>是</v>
      </c>
      <c r="J9" s="10">
        <f t="shared" si="3"/>
        <v>0</v>
      </c>
      <c r="K9" s="10">
        <f t="shared" si="4"/>
        <v>2450</v>
      </c>
      <c r="L9" s="10">
        <f t="shared" si="5"/>
        <v>0</v>
      </c>
      <c r="M9" s="10">
        <f t="shared" si="6"/>
        <v>0</v>
      </c>
      <c r="N9" s="10">
        <f t="shared" si="7"/>
        <v>0</v>
      </c>
      <c r="O9" s="12"/>
    </row>
    <row r="10" spans="1:15" ht="14.25">
      <c r="A10" s="3">
        <v>37539</v>
      </c>
      <c r="B10" s="4" t="s">
        <v>54</v>
      </c>
      <c r="C10" s="4" t="s">
        <v>16</v>
      </c>
      <c r="D10" s="5">
        <v>12350</v>
      </c>
      <c r="E10" s="5">
        <v>12000</v>
      </c>
      <c r="F10" s="5">
        <f t="shared" si="0"/>
        <v>350</v>
      </c>
      <c r="G10" s="4">
        <v>50</v>
      </c>
      <c r="H10" s="3">
        <f t="shared" si="1"/>
        <v>37589</v>
      </c>
      <c r="I10" s="9" t="str">
        <f t="shared" si="2"/>
        <v>否</v>
      </c>
      <c r="J10" s="10">
        <f t="shared" si="3"/>
        <v>350</v>
      </c>
      <c r="K10" s="10">
        <f t="shared" si="4"/>
        <v>0</v>
      </c>
      <c r="L10" s="10">
        <f t="shared" si="5"/>
        <v>0</v>
      </c>
      <c r="M10" s="10">
        <f t="shared" si="6"/>
        <v>0</v>
      </c>
      <c r="N10" s="10">
        <f t="shared" si="7"/>
        <v>0</v>
      </c>
      <c r="O10" s="12"/>
    </row>
    <row r="11" spans="1:15" ht="14.25">
      <c r="A11" s="4"/>
      <c r="B11" s="4"/>
      <c r="C11" s="4"/>
      <c r="D11" s="4"/>
      <c r="E11" s="4"/>
      <c r="F11" s="4"/>
      <c r="G11" s="4"/>
      <c r="H11" s="4"/>
      <c r="I11" s="6"/>
      <c r="J11" s="10">
        <f>SUM(J3:J10)</f>
        <v>16350</v>
      </c>
      <c r="K11" s="10">
        <f>SUM(K3:K10)</f>
        <v>2450</v>
      </c>
      <c r="L11" s="10">
        <f>SUM(L3:L10)</f>
        <v>0</v>
      </c>
      <c r="M11" s="10">
        <f>SUM(M3:M10)</f>
        <v>40000</v>
      </c>
      <c r="N11" s="10">
        <f>SUM(N3:N10)</f>
        <v>55000</v>
      </c>
      <c r="O11" s="12"/>
    </row>
    <row r="12" spans="1:15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sheetProtection/>
  <mergeCells count="1">
    <mergeCell ref="K1:N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L18" sqref="L18"/>
    </sheetView>
  </sheetViews>
  <sheetFormatPr defaultColWidth="9.00390625" defaultRowHeight="14.25"/>
  <cols>
    <col min="1" max="1" width="8.50390625" style="0" customWidth="1"/>
    <col min="2" max="2" width="7.25390625" style="0" customWidth="1"/>
    <col min="3" max="3" width="7.375" style="0" customWidth="1"/>
    <col min="4" max="4" width="8.25390625" style="0" customWidth="1"/>
    <col min="5" max="5" width="8.625" style="0" customWidth="1"/>
    <col min="6" max="6" width="9.50390625" style="0" customWidth="1"/>
    <col min="7" max="7" width="5.25390625" style="0" customWidth="1"/>
    <col min="8" max="8" width="8.875" style="0" customWidth="1"/>
    <col min="9" max="9" width="7.75390625" style="0" customWidth="1"/>
    <col min="10" max="10" width="8.125" style="0" customWidth="1"/>
    <col min="11" max="11" width="6.875" style="0" customWidth="1"/>
    <col min="12" max="12" width="5.375" style="0" customWidth="1"/>
    <col min="13" max="13" width="7.75390625" style="0" customWidth="1"/>
    <col min="14" max="14" width="7.875" style="0" customWidth="1"/>
  </cols>
  <sheetData>
    <row r="1" spans="2:14" ht="14.25">
      <c r="B1" t="s">
        <v>55</v>
      </c>
      <c r="H1" t="s">
        <v>22</v>
      </c>
      <c r="I1" s="7">
        <v>37561</v>
      </c>
      <c r="K1" s="8" t="s">
        <v>23</v>
      </c>
      <c r="L1" s="8"/>
      <c r="M1" s="8"/>
      <c r="N1" s="8"/>
    </row>
    <row r="2" spans="1:14" ht="24" customHeight="1">
      <c r="A2" s="1" t="s">
        <v>0</v>
      </c>
      <c r="B2" s="1" t="s">
        <v>1</v>
      </c>
      <c r="C2" s="1" t="s">
        <v>2</v>
      </c>
      <c r="D2" s="2" t="s">
        <v>56</v>
      </c>
      <c r="E2" s="2" t="s">
        <v>57</v>
      </c>
      <c r="F2" s="2" t="s">
        <v>58</v>
      </c>
      <c r="G2" s="1" t="s">
        <v>4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 t="s">
        <v>32</v>
      </c>
      <c r="N2" s="2" t="s">
        <v>33</v>
      </c>
    </row>
    <row r="3" spans="1:14" ht="14.25">
      <c r="A3" s="3">
        <v>37258</v>
      </c>
      <c r="B3" s="4" t="s">
        <v>59</v>
      </c>
      <c r="C3" s="4" t="s">
        <v>6</v>
      </c>
      <c r="D3" s="5">
        <v>50000</v>
      </c>
      <c r="E3" s="5">
        <v>20000</v>
      </c>
      <c r="F3" s="5">
        <f aca="true" t="shared" si="0" ref="F3:F10">D3-E3</f>
        <v>30000</v>
      </c>
      <c r="G3" s="4">
        <v>30</v>
      </c>
      <c r="H3" s="3">
        <f>A3+G3</f>
        <v>37288</v>
      </c>
      <c r="I3" s="9" t="str">
        <f>IF(H3&gt;$I$1,"否","是")</f>
        <v>是</v>
      </c>
      <c r="J3" s="10">
        <f>IF($I$1-$H3&lt;0,$D3-$E3,0)</f>
        <v>0</v>
      </c>
      <c r="K3" s="10">
        <f>IF(AND($I$1-$H3&gt;0,$I$1-$H3&lt;=30),$D3-$E3,0)</f>
        <v>0</v>
      </c>
      <c r="L3" s="10">
        <f>IF(AND($I$1-$H3&gt;30,$I$1-$H3&lt;=60),$D3-$E3,0)</f>
        <v>0</v>
      </c>
      <c r="M3" s="10">
        <f>IF(AND($I$1-$H3&gt;60,$I$1-$H3&lt;=90),$D3-$E3,0)</f>
        <v>0</v>
      </c>
      <c r="N3" s="10">
        <f>IF($I$1-$H3&gt;90,$D3-$E3,0)</f>
        <v>30000</v>
      </c>
    </row>
    <row r="4" spans="1:14" ht="14.25">
      <c r="A4" s="3">
        <v>37320</v>
      </c>
      <c r="B4" s="4" t="s">
        <v>60</v>
      </c>
      <c r="C4" s="4" t="s">
        <v>8</v>
      </c>
      <c r="D4" s="5">
        <v>25000</v>
      </c>
      <c r="E4" s="5">
        <v>5000</v>
      </c>
      <c r="F4" s="5">
        <f t="shared" si="0"/>
        <v>20000</v>
      </c>
      <c r="G4" s="4">
        <v>20</v>
      </c>
      <c r="H4" s="3">
        <f aca="true" t="shared" si="1" ref="H4:H10">A4+G4</f>
        <v>37340</v>
      </c>
      <c r="I4" s="9" t="str">
        <f aca="true" t="shared" si="2" ref="I4:I10">IF(H4&gt;$I$1,"否","是")</f>
        <v>是</v>
      </c>
      <c r="J4" s="10">
        <f aca="true" t="shared" si="3" ref="J4:J10">IF($I$1-$H4&lt;0,$D4-$E4,0)</f>
        <v>0</v>
      </c>
      <c r="K4" s="10">
        <f aca="true" t="shared" si="4" ref="K4:K10">IF(AND($I$1-$H4&gt;0,$I$1-$H4&lt;=30),$D4-$E4,0)</f>
        <v>0</v>
      </c>
      <c r="L4" s="10">
        <f aca="true" t="shared" si="5" ref="L4:L10">IF(AND($I$1-$H4&gt;30,$I$1-$H4&lt;=60),$D4-$E4,0)</f>
        <v>0</v>
      </c>
      <c r="M4" s="10">
        <f aca="true" t="shared" si="6" ref="M4:M10">IF(AND($I$1-$H4&gt;60,$I$1-$H4&lt;=90),$D4-$E4,0)</f>
        <v>0</v>
      </c>
      <c r="N4" s="10">
        <f aca="true" t="shared" si="7" ref="N4:N10">IF($I$1-$H4&gt;90,$D4-$E4,0)</f>
        <v>20000</v>
      </c>
    </row>
    <row r="5" spans="1:14" ht="14.25">
      <c r="A5" s="3">
        <v>37416</v>
      </c>
      <c r="B5" s="4" t="s">
        <v>61</v>
      </c>
      <c r="C5" s="4" t="s">
        <v>38</v>
      </c>
      <c r="D5" s="5">
        <v>3000</v>
      </c>
      <c r="E5" s="5">
        <v>0</v>
      </c>
      <c r="F5" s="5">
        <f t="shared" si="0"/>
        <v>3000</v>
      </c>
      <c r="G5" s="4">
        <v>30</v>
      </c>
      <c r="H5" s="3">
        <f t="shared" si="1"/>
        <v>37446</v>
      </c>
      <c r="I5" s="9" t="str">
        <f t="shared" si="2"/>
        <v>是</v>
      </c>
      <c r="J5" s="10">
        <f t="shared" si="3"/>
        <v>0</v>
      </c>
      <c r="K5" s="10">
        <f t="shared" si="4"/>
        <v>0</v>
      </c>
      <c r="L5" s="10">
        <f t="shared" si="5"/>
        <v>0</v>
      </c>
      <c r="M5" s="10">
        <f t="shared" si="6"/>
        <v>0</v>
      </c>
      <c r="N5" s="10">
        <f t="shared" si="7"/>
        <v>3000</v>
      </c>
    </row>
    <row r="6" spans="1:14" ht="14.25">
      <c r="A6" s="3">
        <v>37380</v>
      </c>
      <c r="B6" s="4" t="s">
        <v>62</v>
      </c>
      <c r="C6" s="4" t="s">
        <v>10</v>
      </c>
      <c r="D6" s="5">
        <v>12500</v>
      </c>
      <c r="E6" s="5">
        <v>10500</v>
      </c>
      <c r="F6" s="5">
        <f t="shared" si="0"/>
        <v>2000</v>
      </c>
      <c r="G6" s="4">
        <v>60</v>
      </c>
      <c r="H6" s="3">
        <f t="shared" si="1"/>
        <v>37440</v>
      </c>
      <c r="I6" s="9" t="str">
        <f t="shared" si="2"/>
        <v>是</v>
      </c>
      <c r="J6" s="10">
        <f t="shared" si="3"/>
        <v>0</v>
      </c>
      <c r="K6" s="10">
        <f t="shared" si="4"/>
        <v>0</v>
      </c>
      <c r="L6" s="10">
        <f t="shared" si="5"/>
        <v>0</v>
      </c>
      <c r="M6" s="10">
        <f t="shared" si="6"/>
        <v>0</v>
      </c>
      <c r="N6" s="10">
        <f t="shared" si="7"/>
        <v>2000</v>
      </c>
    </row>
    <row r="7" spans="1:14" ht="14.25">
      <c r="A7" s="3">
        <v>37448</v>
      </c>
      <c r="B7" s="4" t="s">
        <v>63</v>
      </c>
      <c r="C7" s="4" t="s">
        <v>12</v>
      </c>
      <c r="D7" s="5">
        <v>45452</v>
      </c>
      <c r="E7" s="5">
        <v>5452</v>
      </c>
      <c r="F7" s="5">
        <f t="shared" si="0"/>
        <v>40000</v>
      </c>
      <c r="G7" s="4">
        <v>40</v>
      </c>
      <c r="H7" s="3">
        <f t="shared" si="1"/>
        <v>37488</v>
      </c>
      <c r="I7" s="9" t="str">
        <f t="shared" si="2"/>
        <v>是</v>
      </c>
      <c r="J7" s="10">
        <f t="shared" si="3"/>
        <v>0</v>
      </c>
      <c r="K7" s="10">
        <f t="shared" si="4"/>
        <v>0</v>
      </c>
      <c r="L7" s="10">
        <f t="shared" si="5"/>
        <v>0</v>
      </c>
      <c r="M7" s="10">
        <f t="shared" si="6"/>
        <v>40000</v>
      </c>
      <c r="N7" s="10">
        <f t="shared" si="7"/>
        <v>0</v>
      </c>
    </row>
    <row r="8" spans="1:14" ht="14.25">
      <c r="A8" s="3">
        <v>37562</v>
      </c>
      <c r="B8" s="4" t="s">
        <v>64</v>
      </c>
      <c r="C8" s="4" t="s">
        <v>18</v>
      </c>
      <c r="D8" s="5">
        <v>32000</v>
      </c>
      <c r="E8" s="5">
        <v>16000</v>
      </c>
      <c r="F8" s="5">
        <f t="shared" si="0"/>
        <v>16000</v>
      </c>
      <c r="G8" s="4">
        <v>20</v>
      </c>
      <c r="H8" s="3">
        <f t="shared" si="1"/>
        <v>37582</v>
      </c>
      <c r="I8" s="9" t="str">
        <f t="shared" si="2"/>
        <v>否</v>
      </c>
      <c r="J8" s="10">
        <f t="shared" si="3"/>
        <v>16000</v>
      </c>
      <c r="K8" s="10">
        <f t="shared" si="4"/>
        <v>0</v>
      </c>
      <c r="L8" s="10">
        <f t="shared" si="5"/>
        <v>0</v>
      </c>
      <c r="M8" s="10">
        <f t="shared" si="6"/>
        <v>0</v>
      </c>
      <c r="N8" s="10">
        <f t="shared" si="7"/>
        <v>0</v>
      </c>
    </row>
    <row r="9" spans="1:14" ht="14.25">
      <c r="A9" s="3">
        <v>37502</v>
      </c>
      <c r="B9" s="4" t="s">
        <v>65</v>
      </c>
      <c r="C9" s="4" t="s">
        <v>14</v>
      </c>
      <c r="D9" s="5">
        <v>2450</v>
      </c>
      <c r="E9" s="5">
        <v>0</v>
      </c>
      <c r="F9" s="5">
        <f t="shared" si="0"/>
        <v>2450</v>
      </c>
      <c r="G9" s="4">
        <v>30</v>
      </c>
      <c r="H9" s="3">
        <f t="shared" si="1"/>
        <v>37532</v>
      </c>
      <c r="I9" s="9" t="str">
        <f t="shared" si="2"/>
        <v>是</v>
      </c>
      <c r="J9" s="10">
        <f t="shared" si="3"/>
        <v>0</v>
      </c>
      <c r="K9" s="10">
        <f t="shared" si="4"/>
        <v>2450</v>
      </c>
      <c r="L9" s="10">
        <f t="shared" si="5"/>
        <v>0</v>
      </c>
      <c r="M9" s="10">
        <f t="shared" si="6"/>
        <v>0</v>
      </c>
      <c r="N9" s="10">
        <f t="shared" si="7"/>
        <v>0</v>
      </c>
    </row>
    <row r="10" spans="1:14" ht="14.25">
      <c r="A10" s="3">
        <v>37539</v>
      </c>
      <c r="B10" s="4" t="s">
        <v>66</v>
      </c>
      <c r="C10" s="4" t="s">
        <v>16</v>
      </c>
      <c r="D10" s="5">
        <v>12350</v>
      </c>
      <c r="E10" s="5">
        <v>12000</v>
      </c>
      <c r="F10" s="5">
        <f t="shared" si="0"/>
        <v>350</v>
      </c>
      <c r="G10" s="4">
        <v>50</v>
      </c>
      <c r="H10" s="3">
        <f t="shared" si="1"/>
        <v>37589</v>
      </c>
      <c r="I10" s="9" t="str">
        <f t="shared" si="2"/>
        <v>否</v>
      </c>
      <c r="J10" s="10">
        <f t="shared" si="3"/>
        <v>350</v>
      </c>
      <c r="K10" s="10">
        <f t="shared" si="4"/>
        <v>0</v>
      </c>
      <c r="L10" s="10">
        <f t="shared" si="5"/>
        <v>0</v>
      </c>
      <c r="M10" s="10">
        <f t="shared" si="6"/>
        <v>0</v>
      </c>
      <c r="N10" s="10">
        <f t="shared" si="7"/>
        <v>0</v>
      </c>
    </row>
    <row r="11" spans="1:14" ht="14.25">
      <c r="A11" s="4"/>
      <c r="B11" s="4"/>
      <c r="C11" s="4"/>
      <c r="D11" s="4"/>
      <c r="E11" s="4"/>
      <c r="F11" s="4"/>
      <c r="G11" s="4"/>
      <c r="H11" s="4"/>
      <c r="I11" s="6"/>
      <c r="J11" s="10"/>
      <c r="K11" s="10"/>
      <c r="L11" s="10"/>
      <c r="M11" s="10"/>
      <c r="N11" s="10"/>
    </row>
    <row r="12" spans="1:14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14.25">
      <c r="J13" s="11"/>
    </row>
  </sheetData>
  <sheetProtection/>
  <mergeCells count="1">
    <mergeCell ref="K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1996-12-17T01:32:42Z</dcterms:created>
  <dcterms:modified xsi:type="dcterms:W3CDTF">2020-05-13T03:40:45Z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