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hidePivotFieldList="1"/>
  <bookViews>
    <workbookView windowWidth="24345" windowHeight="12465"/>
  </bookViews>
  <sheets>
    <sheet name="首页" sheetId="15" r:id="rId1"/>
    <sheet name="供应商资料" sheetId="4" r:id="rId2"/>
    <sheet name="应付帐款表" sheetId="1" r:id="rId3"/>
    <sheet name="付款汇总表" sheetId="2" r:id="rId4"/>
    <sheet name="应付帐款打印" sheetId="3" r:id="rId5"/>
    <sheet name="使用说明" sheetId="14" r:id="rId6"/>
  </sheets>
  <externalReferences>
    <externalReference r:id="rId7"/>
  </externalReferences>
  <definedNames>
    <definedName name="__IntlFixup" hidden="1">TRUE</definedName>
    <definedName name="_xlnm._FilterDatabase" localSheetId="2" hidden="1">应付帐款表!$E$1:$E$2734</definedName>
    <definedName name="boxes">#REF!,#REF!</definedName>
    <definedName name="CC">'[1]Customize Your Purchase Order'!$H$23:$H$26</definedName>
    <definedName name="CCT">#REF!</definedName>
    <definedName name="celltips_area">#REF!</definedName>
    <definedName name="data1">#REF!</definedName>
    <definedName name="data10">#REF!</definedName>
    <definedName name="data100">#REF!</definedName>
    <definedName name="data10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flt2">'[1]Customize Your Purchase Order'!$F$23</definedName>
    <definedName name="dflt3">'[1]Customize Your Purchase Order'!$F$24</definedName>
    <definedName name="dflt4">'[1]Customize Your Purchase Order'!$E$25</definedName>
    <definedName name="dflt5">'[1]Customize Your Purchase Order'!$F$27</definedName>
    <definedName name="dflt6">'[1]Customize Your Purchase Order'!$F$28</definedName>
    <definedName name="dflt7">'[1]Customize Your Purchase Order'!$E$29</definedName>
    <definedName name="display_area_2">#REF!</definedName>
    <definedName name="NO">#REF!</definedName>
    <definedName name="_xlnm.Print_Titles" localSheetId="3">付款汇总表!$1:$1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33">#REF!</definedName>
    <definedName name="qzqzqz34">#REF!</definedName>
    <definedName name="qzqzqz35">#REF!</definedName>
    <definedName name="qzqzqz36">#REF!</definedName>
    <definedName name="qzqzqz37">#REF!</definedName>
    <definedName name="qzqzqz38">#REF!</definedName>
    <definedName name="qzqzqz39">#REF!</definedName>
    <definedName name="qzqzqz40">#REF!</definedName>
    <definedName name="qzqzqz41">#REF!</definedName>
    <definedName name="qzqzqz42">#REF!</definedName>
    <definedName name="qzqzqz43">#REF!</definedName>
    <definedName name="qzqzqz44">#REF!</definedName>
    <definedName name="qzqzqz45">#REF!</definedName>
    <definedName name="qzqzqz46">#REF!</definedName>
    <definedName name="qzqzqz47">#REF!</definedName>
    <definedName name="qzqzqz48">#REF!</definedName>
    <definedName name="qzqzqz49">#REF!</definedName>
    <definedName name="qzqzqz50">#REF!</definedName>
    <definedName name="qzqzqz51">#REF!</definedName>
    <definedName name="qzqzqz52">#REF!</definedName>
    <definedName name="qzqzqz53">#REF!</definedName>
    <definedName name="qzqzqz54">#REF!</definedName>
    <definedName name="qzqzqz55">#REF!</definedName>
    <definedName name="qzqzqz56">#REF!</definedName>
    <definedName name="qzqzqz57">#REF!</definedName>
    <definedName name="qzqzqz58">#REF!</definedName>
    <definedName name="qzqzqz59">#REF!</definedName>
    <definedName name="qzqzqz6">#REF!</definedName>
    <definedName name="qzqzqz60">#REF!</definedName>
    <definedName name="qzqzqz61">#REF!</definedName>
    <definedName name="qzqzqz7">#REF!</definedName>
    <definedName name="qzqzqz8">#REF!</definedName>
    <definedName name="qzqzqz9">#REF!</definedName>
    <definedName name="TOT">#REF!</definedName>
  </definedNames>
  <calcPr calcId="144525"/>
</workbook>
</file>

<file path=xl/sharedStrings.xml><?xml version="1.0" encoding="utf-8"?>
<sst xmlns="http://schemas.openxmlformats.org/spreadsheetml/2006/main" count="109" uniqueCount="90">
  <si>
    <t>应收应付款管理系统</t>
  </si>
  <si>
    <t>供应商资料</t>
  </si>
  <si>
    <t>应付账款表</t>
  </si>
  <si>
    <t>付款汇总表</t>
  </si>
  <si>
    <t>应付账款打印</t>
  </si>
  <si>
    <t>编号</t>
  </si>
  <si>
    <t>供应商名称</t>
  </si>
  <si>
    <t>银行户名</t>
  </si>
  <si>
    <t>银行帐号</t>
  </si>
  <si>
    <t>开户银行</t>
  </si>
  <si>
    <t>公司地址</t>
  </si>
  <si>
    <t>公司电话</t>
  </si>
  <si>
    <t>公司传真</t>
  </si>
  <si>
    <t>联系人</t>
  </si>
  <si>
    <t>移动电话</t>
  </si>
  <si>
    <t>结算期</t>
  </si>
  <si>
    <t>商业折扣</t>
  </si>
  <si>
    <t>编号1</t>
  </si>
  <si>
    <t>供应商公司A</t>
  </si>
  <si>
    <t>银行A</t>
  </si>
  <si>
    <t>xxxx-00001</t>
  </si>
  <si>
    <t>xxx-AA</t>
  </si>
  <si>
    <t>××××××××</t>
  </si>
  <si>
    <t>xxxx-xxxxxxx</t>
  </si>
  <si>
    <t>编号2</t>
  </si>
  <si>
    <t>供应商公司B</t>
  </si>
  <si>
    <t>银行B</t>
  </si>
  <si>
    <t>xxxx-00002</t>
  </si>
  <si>
    <t>xxx-BB</t>
  </si>
  <si>
    <t>编号3</t>
  </si>
  <si>
    <t>供应商公司C</t>
  </si>
  <si>
    <t>银行C</t>
  </si>
  <si>
    <t>xxxx-00003</t>
  </si>
  <si>
    <t>xxx-CC</t>
  </si>
  <si>
    <t>编号4</t>
  </si>
  <si>
    <t>供应商公司D</t>
  </si>
  <si>
    <t>银行D</t>
  </si>
  <si>
    <t>xxxx-00004</t>
  </si>
  <si>
    <t>xxx-DD</t>
  </si>
  <si>
    <t>送货日期</t>
  </si>
  <si>
    <t>年</t>
  </si>
  <si>
    <t>月</t>
  </si>
  <si>
    <t>日</t>
  </si>
  <si>
    <t>供应商编号</t>
  </si>
  <si>
    <t>发票/送货单号</t>
  </si>
  <si>
    <t>总金额（HKD）</t>
  </si>
  <si>
    <t>总金额（RMB）</t>
  </si>
  <si>
    <t>备注</t>
  </si>
  <si>
    <t>单号1</t>
  </si>
  <si>
    <t>单号2</t>
  </si>
  <si>
    <t>单号3</t>
  </si>
  <si>
    <t>单号4</t>
  </si>
  <si>
    <t>帐单序号</t>
  </si>
  <si>
    <t>收款单位</t>
  </si>
  <si>
    <t>外币汇率</t>
  </si>
  <si>
    <t>开发票补税</t>
  </si>
  <si>
    <t>付款金额</t>
  </si>
  <si>
    <t>货款所属期</t>
  </si>
  <si>
    <t>附单张数</t>
  </si>
  <si>
    <t>序号1</t>
  </si>
  <si>
    <t>序号2</t>
  </si>
  <si>
    <t>序号3</t>
  </si>
  <si>
    <t>序号4</t>
  </si>
  <si>
    <t>××××××××有限公司</t>
  </si>
  <si>
    <t>付 款 申 请 单</t>
  </si>
  <si>
    <t>№</t>
  </si>
  <si>
    <t>请款人</t>
  </si>
  <si>
    <t>结算编号</t>
  </si>
  <si>
    <t>收款人</t>
  </si>
  <si>
    <t>单位名称</t>
  </si>
  <si>
    <t>银行账号</t>
  </si>
  <si>
    <t>结帐月份</t>
  </si>
  <si>
    <t>账单份数</t>
  </si>
  <si>
    <t>备 注</t>
  </si>
  <si>
    <t>账单总额</t>
  </si>
  <si>
    <t>金额大写</t>
  </si>
  <si>
    <t>领导审批</t>
  </si>
  <si>
    <t>　记帐：　　　　　　　　 　复核：</t>
  </si>
  <si>
    <t>　财务经理：　　　　　　 　出纳：</t>
  </si>
  <si>
    <t>　支付日期：　　　　　　 　签收：</t>
  </si>
  <si>
    <t>　使用说明</t>
  </si>
  <si>
    <t>1、新增加的供应商基本信息资料，点击“　供应商资料”按钮，将相关资料依次录入系统。</t>
  </si>
  <si>
    <t>2、应付帐款明细帐单录入，点击“应付帐款”按钮。有颜色部分为公式引用，不需要手工</t>
  </si>
  <si>
    <t>录入。“送货日期”拆分成“年”“月”“日”方便查询表的公式引用。公式引用范围用户</t>
  </si>
  <si>
    <t>可以根据实情自己设置。</t>
  </si>
  <si>
    <t>3、应付帐款汇总表中的附注说明，请点击“付款汇总表”按钮，将有关栏目填写完整。</t>
  </si>
  <si>
    <t>4、应付帐款报表查询，在数据单元格处点鼠标右键出快捷菜单后点击"刷新"即可。</t>
  </si>
  <si>
    <t>5、应付帐款的打印，该系统设置为“A5”纸。打印时只要选择帐单序号即可。</t>
  </si>
  <si>
    <t>6、如果系统管理上要求多人使用，可以设置为“共享工作簿”，然后放到局域网上查看或修改</t>
  </si>
  <si>
    <t>起来将会更加便捷。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</si>
</sst>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0000#"/>
    <numFmt numFmtId="177" formatCode="\¥#,##0.00_);[Red]\(\¥#,##0.00\)"/>
    <numFmt numFmtId="178" formatCode="_(* #,##0_);_(* \(#,##0\);_(* &quot;-&quot;_);_(@_)"/>
    <numFmt numFmtId="179" formatCode="yyyy&quot; 年 &quot;m&quot; 月 &quot;d&quot; 日&quot;"/>
    <numFmt numFmtId="180" formatCode="00000###"/>
    <numFmt numFmtId="181" formatCode="#,##0.00_);[Red]\(#,##0.00\)"/>
    <numFmt numFmtId="182" formatCode="#,##0.0000_ "/>
    <numFmt numFmtId="183" formatCode="#,##0.00_ "/>
  </numFmts>
  <fonts count="38">
    <font>
      <sz val="12"/>
      <name val="宋体"/>
      <charset val="134"/>
    </font>
    <font>
      <sz val="12"/>
      <color theme="0"/>
      <name val="宋体"/>
      <charset val="134"/>
    </font>
    <font>
      <b/>
      <sz val="20"/>
      <color theme="0"/>
      <name val="宋体"/>
      <charset val="134"/>
    </font>
    <font>
      <b/>
      <sz val="12"/>
      <color indexed="21"/>
      <name val="宋体"/>
      <charset val="134"/>
    </font>
    <font>
      <sz val="11"/>
      <color indexed="21"/>
      <name val="宋体"/>
      <charset val="134"/>
    </font>
    <font>
      <sz val="12"/>
      <color indexed="21"/>
      <name val="宋体"/>
      <charset val="134"/>
    </font>
    <font>
      <sz val="16"/>
      <color indexed="21"/>
      <name val="宋体"/>
      <charset val="134"/>
    </font>
    <font>
      <b/>
      <u val="double"/>
      <sz val="20"/>
      <color indexed="21"/>
      <name val="宋体"/>
      <charset val="134"/>
    </font>
    <font>
      <sz val="14"/>
      <color indexed="21"/>
      <name val="宋体"/>
      <charset val="134"/>
    </font>
    <font>
      <sz val="11"/>
      <name val="宋体"/>
      <charset val="134"/>
    </font>
    <font>
      <sz val="11"/>
      <color theme="0"/>
      <name val="宋体"/>
      <charset val="134"/>
    </font>
    <font>
      <sz val="11"/>
      <color theme="1"/>
      <name val="宋体"/>
      <charset val="134"/>
    </font>
    <font>
      <b/>
      <sz val="11"/>
      <color theme="0"/>
      <name val="宋体"/>
      <charset val="134"/>
    </font>
    <font>
      <sz val="12"/>
      <color theme="1"/>
      <name val="宋体"/>
      <charset val="134"/>
    </font>
    <font>
      <sz val="48"/>
      <color theme="0"/>
      <name val="宋体"/>
      <charset val="134"/>
    </font>
    <font>
      <sz val="24"/>
      <color theme="5"/>
      <name val="宋体"/>
      <charset val="134"/>
    </font>
    <font>
      <sz val="22"/>
      <color theme="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"/>
        <bgColor theme="5" tint="0.79998168889431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5" tint="0.399975585192419"/>
      </left>
      <right/>
      <top style="thin">
        <color theme="5" tint="0.399975585192419"/>
      </top>
      <bottom style="thin">
        <color theme="5" tint="0.399975585192419"/>
      </bottom>
      <diagonal/>
    </border>
    <border>
      <left/>
      <right/>
      <top style="thin">
        <color theme="5" tint="0.399975585192419"/>
      </top>
      <bottom style="thin">
        <color theme="5" tint="0.399975585192419"/>
      </bottom>
      <diagonal/>
    </border>
    <border>
      <left/>
      <right style="thin">
        <color theme="5" tint="0.399975585192419"/>
      </right>
      <top style="thin">
        <color theme="5" tint="0.399975585192419"/>
      </top>
      <bottom style="thin">
        <color theme="5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22" fillId="0" borderId="0" applyFon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6" fillId="27" borderId="16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26" borderId="15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35" fillId="13" borderId="16" applyNumberFormat="0" applyAlignment="0" applyProtection="0">
      <alignment vertical="center"/>
    </xf>
    <xf numFmtId="0" fontId="32" fillId="33" borderId="19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78" fontId="27" fillId="0" borderId="0" applyFont="0" applyFill="0" applyBorder="0" applyAlignment="0" applyProtection="0"/>
    <xf numFmtId="0" fontId="27" fillId="0" borderId="0"/>
  </cellStyleXfs>
  <cellXfs count="135">
    <xf numFmtId="0" fontId="0" fillId="0" borderId="0" xfId="0"/>
    <xf numFmtId="0" fontId="0" fillId="0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 applyFill="1" applyProtection="1"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vertical="center"/>
      <protection locked="0"/>
    </xf>
    <xf numFmtId="179" fontId="4" fillId="5" borderId="0" xfId="0" applyNumberFormat="1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right" vertical="top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 textRotation="255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176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 shrinkToFit="1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177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protection hidden="1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4" fillId="4" borderId="6" xfId="0" applyFont="1" applyFill="1" applyBorder="1" applyAlignment="1" applyProtection="1">
      <alignment vertical="center"/>
      <protection hidden="1"/>
    </xf>
    <xf numFmtId="0" fontId="4" fillId="4" borderId="7" xfId="0" applyFont="1" applyFill="1" applyBorder="1" applyAlignment="1" applyProtection="1">
      <alignment vertical="center" shrinkToFit="1"/>
      <protection hidden="1"/>
    </xf>
    <xf numFmtId="0" fontId="4" fillId="4" borderId="1" xfId="0" applyFont="1" applyFill="1" applyBorder="1" applyAlignment="1" applyProtection="1">
      <alignment vertical="center" shrinkToFit="1"/>
      <protection hidden="1"/>
    </xf>
    <xf numFmtId="0" fontId="4" fillId="4" borderId="8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/>
      <protection locked="0"/>
    </xf>
    <xf numFmtId="180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 shrinkToFit="1"/>
      <protection hidden="1"/>
    </xf>
    <xf numFmtId="181" fontId="9" fillId="0" borderId="0" xfId="0" applyNumberFormat="1" applyFont="1" applyFill="1" applyAlignment="1" applyProtection="1">
      <alignment vertical="center"/>
      <protection hidden="1"/>
    </xf>
    <xf numFmtId="182" fontId="9" fillId="0" borderId="0" xfId="0" applyNumberFormat="1" applyFont="1" applyFill="1" applyAlignment="1" applyProtection="1">
      <alignment vertical="center"/>
      <protection locked="0"/>
    </xf>
    <xf numFmtId="183" fontId="9" fillId="0" borderId="0" xfId="0" applyNumberFormat="1" applyFont="1" applyFill="1" applyAlignment="1" applyProtection="1">
      <alignment vertical="center"/>
      <protection locked="0"/>
    </xf>
    <xf numFmtId="183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6" borderId="10" xfId="0" applyFont="1" applyFill="1" applyBorder="1" applyAlignment="1">
      <alignment horizontal="center" vertical="center" wrapText="1"/>
    </xf>
    <xf numFmtId="180" fontId="10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6" borderId="11" xfId="0" applyFont="1" applyFill="1" applyBorder="1" applyAlignment="1" applyProtection="1">
      <alignment horizontal="center" vertical="center" wrapText="1" shrinkToFit="1"/>
      <protection hidden="1"/>
    </xf>
    <xf numFmtId="49" fontId="10" fillId="6" borderId="11" xfId="0" applyNumberFormat="1" applyFont="1" applyFill="1" applyBorder="1" applyAlignment="1" applyProtection="1">
      <alignment horizontal="center" vertical="center" wrapText="1" shrinkToFit="1"/>
      <protection hidden="1"/>
    </xf>
    <xf numFmtId="181" fontId="10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0" xfId="0" applyFont="1" applyFill="1" applyBorder="1" applyAlignment="1" applyProtection="1">
      <alignment vertical="center"/>
      <protection locked="0"/>
    </xf>
    <xf numFmtId="180" fontId="11" fillId="7" borderId="11" xfId="0" applyNumberFormat="1" applyFont="1" applyFill="1" applyBorder="1" applyAlignment="1" applyProtection="1">
      <alignment horizontal="left" vertical="center"/>
      <protection hidden="1"/>
    </xf>
    <xf numFmtId="0" fontId="11" fillId="7" borderId="11" xfId="0" applyFont="1" applyFill="1" applyBorder="1" applyAlignment="1" applyProtection="1">
      <alignment vertical="center"/>
      <protection hidden="1"/>
    </xf>
    <xf numFmtId="0" fontId="11" fillId="7" borderId="11" xfId="0" applyFont="1" applyFill="1" applyBorder="1" applyAlignment="1" applyProtection="1">
      <alignment vertical="center" shrinkToFit="1"/>
      <protection hidden="1"/>
    </xf>
    <xf numFmtId="181" fontId="11" fillId="7" borderId="11" xfId="0" applyNumberFormat="1" applyFont="1" applyFill="1" applyBorder="1" applyAlignment="1" applyProtection="1">
      <alignment vertical="center"/>
      <protection hidden="1"/>
    </xf>
    <xf numFmtId="0" fontId="11" fillId="0" borderId="10" xfId="0" applyFont="1" applyFill="1" applyBorder="1" applyAlignment="1" applyProtection="1">
      <alignment vertical="center"/>
      <protection locked="0"/>
    </xf>
    <xf numFmtId="180" fontId="11" fillId="0" borderId="11" xfId="0" applyNumberFormat="1" applyFont="1" applyFill="1" applyBorder="1" applyAlignment="1" applyProtection="1">
      <alignment horizontal="left" vertical="center"/>
      <protection hidden="1"/>
    </xf>
    <xf numFmtId="0" fontId="11" fillId="0" borderId="11" xfId="0" applyFont="1" applyFill="1" applyBorder="1" applyAlignment="1" applyProtection="1">
      <alignment vertical="center"/>
      <protection hidden="1"/>
    </xf>
    <xf numFmtId="0" fontId="11" fillId="0" borderId="11" xfId="0" applyFont="1" applyFill="1" applyBorder="1" applyAlignment="1" applyProtection="1">
      <alignment vertical="center" shrinkToFit="1"/>
      <protection hidden="1"/>
    </xf>
    <xf numFmtId="181" fontId="11" fillId="0" borderId="11" xfId="0" applyNumberFormat="1" applyFont="1" applyFill="1" applyBorder="1" applyAlignment="1" applyProtection="1">
      <alignment vertical="center"/>
      <protection hidden="1"/>
    </xf>
    <xf numFmtId="180" fontId="11" fillId="7" borderId="11" xfId="0" applyNumberFormat="1" applyFont="1" applyFill="1" applyBorder="1" applyAlignment="1" applyProtection="1">
      <alignment vertical="center"/>
      <protection hidden="1"/>
    </xf>
    <xf numFmtId="180" fontId="11" fillId="0" borderId="11" xfId="0" applyNumberFormat="1" applyFont="1" applyFill="1" applyBorder="1" applyAlignment="1" applyProtection="1">
      <alignment vertical="center"/>
      <protection hidden="1"/>
    </xf>
    <xf numFmtId="182" fontId="10" fillId="6" borderId="11" xfId="0" applyNumberFormat="1" applyFont="1" applyFill="1" applyBorder="1" applyAlignment="1" applyProtection="1">
      <alignment horizontal="center" vertical="center" wrapText="1"/>
      <protection locked="0"/>
    </xf>
    <xf numFmtId="183" fontId="10" fillId="6" borderId="11" xfId="0" applyNumberFormat="1" applyFont="1" applyFill="1" applyBorder="1" applyAlignment="1" applyProtection="1">
      <alignment horizontal="center" vertical="center" wrapText="1"/>
      <protection locked="0"/>
    </xf>
    <xf numFmtId="183" fontId="10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6" borderId="11" xfId="0" applyFont="1" applyFill="1" applyBorder="1" applyAlignment="1" applyProtection="1">
      <alignment horizontal="center" vertical="center" wrapText="1" shrinkToFit="1"/>
      <protection locked="0"/>
    </xf>
    <xf numFmtId="0" fontId="10" fillId="6" borderId="12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82" fontId="11" fillId="7" borderId="11" xfId="0" applyNumberFormat="1" applyFont="1" applyFill="1" applyBorder="1" applyAlignment="1" applyProtection="1">
      <alignment vertical="center"/>
      <protection locked="0"/>
    </xf>
    <xf numFmtId="183" fontId="11" fillId="7" borderId="11" xfId="0" applyNumberFormat="1" applyFont="1" applyFill="1" applyBorder="1" applyAlignment="1" applyProtection="1">
      <alignment vertical="center"/>
      <protection locked="0"/>
    </xf>
    <xf numFmtId="183" fontId="11" fillId="7" borderId="11" xfId="0" applyNumberFormat="1" applyFont="1" applyFill="1" applyBorder="1" applyAlignment="1" applyProtection="1">
      <alignment vertical="center"/>
      <protection hidden="1"/>
    </xf>
    <xf numFmtId="0" fontId="11" fillId="7" borderId="11" xfId="0" applyFont="1" applyFill="1" applyBorder="1" applyAlignment="1" applyProtection="1">
      <alignment horizontal="center" vertical="center"/>
      <protection locked="0"/>
    </xf>
    <xf numFmtId="0" fontId="11" fillId="7" borderId="12" xfId="0" applyFont="1" applyFill="1" applyBorder="1" applyAlignment="1" applyProtection="1">
      <alignment horizontal="center" vertical="center"/>
      <protection locked="0"/>
    </xf>
    <xf numFmtId="182" fontId="11" fillId="0" borderId="11" xfId="0" applyNumberFormat="1" applyFont="1" applyFill="1" applyBorder="1" applyAlignment="1" applyProtection="1">
      <alignment vertical="center"/>
      <protection locked="0"/>
    </xf>
    <xf numFmtId="183" fontId="11" fillId="0" borderId="11" xfId="0" applyNumberFormat="1" applyFont="1" applyFill="1" applyBorder="1" applyAlignment="1" applyProtection="1">
      <alignment vertical="center"/>
      <protection locked="0"/>
    </xf>
    <xf numFmtId="183" fontId="11" fillId="0" borderId="11" xfId="0" applyNumberFormat="1" applyFont="1" applyFill="1" applyBorder="1" applyAlignment="1" applyProtection="1">
      <alignment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80" fontId="9" fillId="0" borderId="0" xfId="0" applyNumberFormat="1" applyFont="1" applyAlignment="1"/>
    <xf numFmtId="0" fontId="9" fillId="0" borderId="0" xfId="0" applyFont="1" applyAlignment="1">
      <alignment shrinkToFit="1"/>
    </xf>
    <xf numFmtId="49" fontId="9" fillId="0" borderId="0" xfId="0" applyNumberFormat="1" applyFont="1" applyAlignment="1">
      <alignment horizontal="center" shrinkToFit="1"/>
    </xf>
    <xf numFmtId="183" fontId="9" fillId="0" borderId="0" xfId="0" applyNumberFormat="1" applyFont="1"/>
    <xf numFmtId="0" fontId="9" fillId="0" borderId="0" xfId="0" applyFont="1"/>
    <xf numFmtId="14" fontId="12" fillId="6" borderId="10" xfId="0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180" fontId="12" fillId="6" borderId="11" xfId="0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 shrinkToFit="1"/>
    </xf>
    <xf numFmtId="49" fontId="12" fillId="6" borderId="11" xfId="0" applyNumberFormat="1" applyFont="1" applyFill="1" applyBorder="1" applyAlignment="1">
      <alignment horizontal="center" vertical="center" shrinkToFit="1"/>
    </xf>
    <xf numFmtId="183" fontId="12" fillId="6" borderId="11" xfId="0" applyNumberFormat="1" applyFont="1" applyFill="1" applyBorder="1" applyAlignment="1">
      <alignment horizontal="center" vertical="center"/>
    </xf>
    <xf numFmtId="14" fontId="11" fillId="7" borderId="10" xfId="0" applyNumberFormat="1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180" fontId="11" fillId="7" borderId="11" xfId="0" applyNumberFormat="1" applyFont="1" applyFill="1" applyBorder="1" applyAlignment="1">
      <alignment horizontal="center"/>
    </xf>
    <xf numFmtId="0" fontId="11" fillId="7" borderId="11" xfId="0" applyFont="1" applyFill="1" applyBorder="1"/>
    <xf numFmtId="49" fontId="11" fillId="7" borderId="11" xfId="0" applyNumberFormat="1" applyFont="1" applyFill="1" applyBorder="1" applyAlignment="1">
      <alignment horizontal="center" shrinkToFit="1"/>
    </xf>
    <xf numFmtId="183" fontId="11" fillId="7" borderId="11" xfId="0" applyNumberFormat="1" applyFont="1" applyFill="1" applyBorder="1"/>
    <xf numFmtId="14" fontId="11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80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/>
    <xf numFmtId="49" fontId="11" fillId="0" borderId="11" xfId="0" applyNumberFormat="1" applyFont="1" applyFill="1" applyBorder="1" applyAlignment="1">
      <alignment horizontal="center" shrinkToFit="1"/>
    </xf>
    <xf numFmtId="183" fontId="11" fillId="0" borderId="11" xfId="0" applyNumberFormat="1" applyFont="1" applyFill="1" applyBorder="1"/>
    <xf numFmtId="180" fontId="11" fillId="7" borderId="11" xfId="0" applyNumberFormat="1" applyFont="1" applyFill="1" applyBorder="1" applyAlignment="1"/>
    <xf numFmtId="0" fontId="11" fillId="7" borderId="11" xfId="0" applyFont="1" applyFill="1" applyBorder="1" applyAlignment="1">
      <alignment shrinkToFit="1"/>
    </xf>
    <xf numFmtId="180" fontId="11" fillId="0" borderId="11" xfId="0" applyNumberFormat="1" applyFont="1" applyFill="1" applyBorder="1" applyAlignment="1"/>
    <xf numFmtId="0" fontId="11" fillId="0" borderId="11" xfId="0" applyFont="1" applyFill="1" applyBorder="1" applyAlignment="1">
      <alignment shrinkToFit="1"/>
    </xf>
    <xf numFmtId="0" fontId="12" fillId="6" borderId="12" xfId="0" applyFont="1" applyFill="1" applyBorder="1" applyAlignment="1">
      <alignment horizontal="center" vertical="center"/>
    </xf>
    <xf numFmtId="0" fontId="11" fillId="7" borderId="12" xfId="0" applyFont="1" applyFill="1" applyBorder="1"/>
    <xf numFmtId="0" fontId="11" fillId="0" borderId="12" xfId="0" applyFont="1" applyFill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180" fontId="9" fillId="0" borderId="0" xfId="0" applyNumberFormat="1" applyFont="1"/>
    <xf numFmtId="49" fontId="9" fillId="0" borderId="0" xfId="0" applyNumberFormat="1" applyFont="1" applyAlignment="1">
      <alignment shrinkToFit="1"/>
    </xf>
    <xf numFmtId="0" fontId="9" fillId="0" borderId="0" xfId="0" applyFont="1" applyAlignment="1">
      <alignment horizontal="center" shrinkToFit="1"/>
    </xf>
    <xf numFmtId="9" fontId="9" fillId="0" borderId="0" xfId="0" applyNumberFormat="1" applyFont="1" applyAlignment="1">
      <alignment horizontal="center" shrinkToFit="1"/>
    </xf>
    <xf numFmtId="180" fontId="12" fillId="6" borderId="10" xfId="0" applyNumberFormat="1" applyFont="1" applyFill="1" applyBorder="1" applyAlignment="1">
      <alignment horizontal="center" vertical="center"/>
    </xf>
    <xf numFmtId="180" fontId="11" fillId="7" borderId="10" xfId="0" applyNumberFormat="1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 shrinkToFit="1"/>
    </xf>
    <xf numFmtId="180" fontId="11" fillId="0" borderId="10" xfId="0" applyNumberFormat="1" applyFont="1" applyFill="1" applyBorder="1" applyAlignment="1">
      <alignment horizontal="center"/>
    </xf>
    <xf numFmtId="49" fontId="11" fillId="7" borderId="11" xfId="0" applyNumberFormat="1" applyFont="1" applyFill="1" applyBorder="1" applyAlignment="1">
      <alignment shrinkToFit="1"/>
    </xf>
    <xf numFmtId="49" fontId="11" fillId="0" borderId="11" xfId="0" applyNumberFormat="1" applyFont="1" applyFill="1" applyBorder="1" applyAlignment="1">
      <alignment shrinkToFit="1"/>
    </xf>
    <xf numFmtId="180" fontId="11" fillId="7" borderId="10" xfId="0" applyNumberFormat="1" applyFont="1" applyFill="1" applyBorder="1"/>
    <xf numFmtId="180" fontId="11" fillId="0" borderId="10" xfId="0" applyNumberFormat="1" applyFont="1" applyFill="1" applyBorder="1"/>
    <xf numFmtId="9" fontId="12" fillId="6" borderId="12" xfId="0" applyNumberFormat="1" applyFont="1" applyFill="1" applyBorder="1" applyAlignment="1">
      <alignment horizontal="center" vertical="center" shrinkToFit="1"/>
    </xf>
    <xf numFmtId="9" fontId="11" fillId="7" borderId="12" xfId="0" applyNumberFormat="1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 shrinkToFit="1"/>
    </xf>
    <xf numFmtId="9" fontId="11" fillId="0" borderId="12" xfId="0" applyNumberFormat="1" applyFont="1" applyFill="1" applyBorder="1" applyAlignment="1">
      <alignment horizontal="center" shrinkToFit="1"/>
    </xf>
    <xf numFmtId="0" fontId="13" fillId="8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5" fillId="8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分位[0]_Gl" xfId="49"/>
    <cellStyle name="一般_GENERAL" xfId="50"/>
  </cellStyles>
  <dxfs count="1">
    <dxf>
      <font>
        <b val="0"/>
        <color indexed="53"/>
      </font>
      <fill>
        <patternFill patternType="solid">
          <bgColor indexed="2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2" fmlaLink="$F$3" fmlaRange="付款汇总表!$A$2:$A$5" noThreeD="1" page="4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171450</xdr:colOff>
      <xdr:row>0</xdr:row>
      <xdr:rowOff>635</xdr:rowOff>
    </xdr:from>
    <xdr:to>
      <xdr:col>13</xdr:col>
      <xdr:colOff>454025</xdr:colOff>
      <xdr:row>0</xdr:row>
      <xdr:rowOff>342900</xdr:rowOff>
    </xdr:to>
    <xdr:sp>
      <xdr:nvSpPr>
        <xdr:cNvPr id="2" name="Text Box 16">
          <a:hlinkClick xmlns:r="http://schemas.openxmlformats.org/officeDocument/2006/relationships" r:id="rId1"/>
        </xdr:cNvPr>
        <xdr:cNvSpPr txBox="1">
          <a:spLocks noChangeArrowheads="1"/>
        </xdr:cNvSpPr>
      </xdr:nvSpPr>
      <xdr:spPr>
        <a:xfrm>
          <a:off x="11868150" y="635"/>
          <a:ext cx="968375" cy="342265"/>
        </a:xfrm>
        <a:prstGeom prst="roundRect">
          <a:avLst/>
        </a:prstGeom>
        <a:solidFill>
          <a:schemeClr val="accent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ctr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400"/>
            </a:lnSpc>
            <a:defRPr sz="1000"/>
          </a:pPr>
          <a:r>
            <a:rPr lang="zh-CN" altLang="en-US" sz="1400" b="1" u="none" strike="noStrike" baseline="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返回界面</a:t>
          </a:r>
          <a:endParaRPr lang="zh-CN" altLang="en-US" sz="1400" b="1" u="none" strike="noStrike" baseline="0">
            <a:solidFill>
              <a:schemeClr val="bg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66675</xdr:colOff>
      <xdr:row>0</xdr:row>
      <xdr:rowOff>48260</xdr:rowOff>
    </xdr:from>
    <xdr:to>
      <xdr:col>11</xdr:col>
      <xdr:colOff>472440</xdr:colOff>
      <xdr:row>0</xdr:row>
      <xdr:rowOff>438785</xdr:rowOff>
    </xdr:to>
    <xdr:sp>
      <xdr:nvSpPr>
        <xdr:cNvPr id="2" name="Text Box 16">
          <a:hlinkClick xmlns:r="http://schemas.openxmlformats.org/officeDocument/2006/relationships" r:id="rId1"/>
        </xdr:cNvPr>
        <xdr:cNvSpPr txBox="1">
          <a:spLocks noChangeArrowheads="1"/>
        </xdr:cNvSpPr>
      </xdr:nvSpPr>
      <xdr:spPr>
        <a:xfrm>
          <a:off x="8972550" y="48260"/>
          <a:ext cx="1091565" cy="390525"/>
        </a:xfrm>
        <a:prstGeom prst="roundRect">
          <a:avLst/>
        </a:prstGeom>
        <a:solidFill>
          <a:schemeClr val="accent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ctr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400"/>
            </a:lnSpc>
            <a:defRPr sz="1000"/>
          </a:pPr>
          <a:r>
            <a:rPr lang="zh-CN" altLang="en-US" sz="1400" b="1" i="0" u="none" strike="noStrike" baseline="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返回界面</a:t>
          </a:r>
          <a:endParaRPr lang="zh-CN" altLang="en-US" sz="1400" b="1" i="0" u="none" strike="noStrike" baseline="0">
            <a:solidFill>
              <a:schemeClr val="bg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104775</xdr:colOff>
      <xdr:row>0</xdr:row>
      <xdr:rowOff>38100</xdr:rowOff>
    </xdr:from>
    <xdr:to>
      <xdr:col>14</xdr:col>
      <xdr:colOff>510540</xdr:colOff>
      <xdr:row>0</xdr:row>
      <xdr:rowOff>375285</xdr:rowOff>
    </xdr:to>
    <xdr:sp>
      <xdr:nvSpPr>
        <xdr:cNvPr id="2" name="Text Box 16">
          <a:hlinkClick xmlns:r="http://schemas.openxmlformats.org/officeDocument/2006/relationships" r:id="rId1"/>
        </xdr:cNvPr>
        <xdr:cNvSpPr txBox="1">
          <a:spLocks noChangeArrowheads="1"/>
        </xdr:cNvSpPr>
      </xdr:nvSpPr>
      <xdr:spPr>
        <a:xfrm>
          <a:off x="11353800" y="38100"/>
          <a:ext cx="1091565" cy="337185"/>
        </a:xfrm>
        <a:prstGeom prst="roundRect">
          <a:avLst/>
        </a:prstGeom>
        <a:solidFill>
          <a:schemeClr val="accent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ctr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400"/>
            </a:lnSpc>
            <a:defRPr sz="1000"/>
          </a:pPr>
          <a:r>
            <a:rPr lang="zh-CN" altLang="en-US" sz="1400" b="1" u="none" strike="noStrike" baseline="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返回界面</a:t>
          </a:r>
          <a:endParaRPr lang="zh-CN" altLang="en-US" sz="1400" b="1" u="none" strike="noStrike" baseline="0">
            <a:solidFill>
              <a:schemeClr val="bg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</xdr:row>
          <xdr:rowOff>9525</xdr:rowOff>
        </xdr:from>
        <xdr:to>
          <xdr:col>5</xdr:col>
          <xdr:colOff>1438275</xdr:colOff>
          <xdr:row>2</xdr:row>
          <xdr:rowOff>228600</xdr:rowOff>
        </xdr:to>
        <xdr:sp>
          <xdr:nvSpPr>
            <xdr:cNvPr id="6150" name="Drop Dow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4705350" y="681355"/>
              <a:ext cx="1314450" cy="219075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0</xdr:colOff>
      <xdr:row>1</xdr:row>
      <xdr:rowOff>0</xdr:rowOff>
    </xdr:from>
    <xdr:to>
      <xdr:col>8</xdr:col>
      <xdr:colOff>405765</xdr:colOff>
      <xdr:row>2</xdr:row>
      <xdr:rowOff>35560</xdr:rowOff>
    </xdr:to>
    <xdr:sp>
      <xdr:nvSpPr>
        <xdr:cNvPr id="2" name="Text Box 16">
          <a:hlinkClick xmlns:r="http://schemas.openxmlformats.org/officeDocument/2006/relationships" r:id="rId1"/>
        </xdr:cNvPr>
        <xdr:cNvSpPr txBox="1">
          <a:spLocks noChangeArrowheads="1"/>
        </xdr:cNvSpPr>
      </xdr:nvSpPr>
      <xdr:spPr>
        <a:xfrm>
          <a:off x="6838950" y="316865"/>
          <a:ext cx="1091565" cy="390525"/>
        </a:xfrm>
        <a:prstGeom prst="roundRect">
          <a:avLst/>
        </a:prstGeom>
        <a:solidFill>
          <a:schemeClr val="accent2"/>
        </a:solidFill>
        <a:ln>
          <a:noFill/>
        </a:ln>
      </xdr:spPr>
      <xdr:txBody>
        <a:bodyPr vertOverflow="clip" wrap="square" lIns="36576" tIns="18288" rIns="36576" bIns="0" anchor="ctr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400"/>
            </a:lnSpc>
            <a:defRPr sz="1000"/>
          </a:pPr>
          <a:r>
            <a:rPr lang="zh-CN" altLang="en-US" sz="1400" b="1" i="0" u="none" strike="noStrike" baseline="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返回界面</a:t>
          </a:r>
          <a:endParaRPr lang="zh-CN" altLang="en-US" sz="1400" b="1" i="0" u="none" strike="noStrike" baseline="0">
            <a:solidFill>
              <a:schemeClr val="bg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266700</xdr:colOff>
      <xdr:row>0</xdr:row>
      <xdr:rowOff>152400</xdr:rowOff>
    </xdr:from>
    <xdr:to>
      <xdr:col>12</xdr:col>
      <xdr:colOff>672465</xdr:colOff>
      <xdr:row>2</xdr:row>
      <xdr:rowOff>180975</xdr:rowOff>
    </xdr:to>
    <xdr:sp>
      <xdr:nvSpPr>
        <xdr:cNvPr id="2" name="Text Box 16">
          <a:hlinkClick xmlns:r="http://schemas.openxmlformats.org/officeDocument/2006/relationships" r:id="rId1"/>
        </xdr:cNvPr>
        <xdr:cNvSpPr txBox="1">
          <a:spLocks noChangeArrowheads="1"/>
        </xdr:cNvSpPr>
      </xdr:nvSpPr>
      <xdr:spPr>
        <a:xfrm>
          <a:off x="7524750" y="152400"/>
          <a:ext cx="1091565" cy="390525"/>
        </a:xfrm>
        <a:prstGeom prst="roundRect">
          <a:avLst/>
        </a:prstGeom>
        <a:solidFill>
          <a:schemeClr val="accent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ctr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400"/>
            </a:lnSpc>
            <a:defRPr sz="1000"/>
          </a:pPr>
          <a:r>
            <a:rPr lang="zh-CN" altLang="en-US" sz="1400" b="1" i="0" u="none" strike="noStrike" baseline="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返回界面</a:t>
          </a:r>
          <a:endParaRPr lang="zh-CN" altLang="en-US" sz="1400" b="1" i="0" u="none" strike="noStrike" baseline="0">
            <a:solidFill>
              <a:schemeClr val="bg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aijibu2000\&#20250;&#35745;&#37096;&#20849;&#20139;&#25991;&#20214;\&#20184;&#27454;&#30003;&#3583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3:L18"/>
  <sheetViews>
    <sheetView tabSelected="1" workbookViewId="0">
      <selection activeCell="N12" sqref="N12"/>
    </sheetView>
  </sheetViews>
  <sheetFormatPr defaultColWidth="9" defaultRowHeight="14.25"/>
  <cols>
    <col min="1" max="16384" width="9" style="129"/>
  </cols>
  <sheetData>
    <row r="3" spans="2:12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2">
      <c r="B4" s="130"/>
      <c r="C4" s="131" t="s">
        <v>0</v>
      </c>
      <c r="D4" s="131"/>
      <c r="E4" s="131"/>
      <c r="F4" s="131"/>
      <c r="G4" s="131"/>
      <c r="H4" s="131"/>
      <c r="I4" s="131"/>
      <c r="J4" s="131"/>
      <c r="K4" s="131"/>
      <c r="L4" s="130"/>
    </row>
    <row r="5" spans="2:12"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0"/>
    </row>
    <row r="6" spans="2:12"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0"/>
    </row>
    <row r="7" spans="2:12"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0"/>
    </row>
    <row r="8" spans="2:12"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30"/>
    </row>
    <row r="9" ht="21" customHeight="1" spans="2:12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</row>
    <row r="10" ht="28.5" customHeight="1" spans="2:12">
      <c r="B10" s="130"/>
      <c r="C10" s="132"/>
      <c r="D10" s="133" t="s">
        <v>1</v>
      </c>
      <c r="E10" s="133"/>
      <c r="F10" s="133"/>
      <c r="G10" s="132"/>
      <c r="H10" s="133" t="s">
        <v>2</v>
      </c>
      <c r="I10" s="133"/>
      <c r="J10" s="133"/>
      <c r="K10" s="132"/>
      <c r="L10" s="130"/>
    </row>
    <row r="11" ht="28.5" customHeight="1" spans="2:12">
      <c r="B11" s="130"/>
      <c r="C11" s="132"/>
      <c r="D11" s="133"/>
      <c r="E11" s="133"/>
      <c r="F11" s="133"/>
      <c r="G11" s="132"/>
      <c r="H11" s="133"/>
      <c r="I11" s="133"/>
      <c r="J11" s="133"/>
      <c r="K11" s="132"/>
      <c r="L11" s="130"/>
    </row>
    <row r="12" ht="28.5" customHeight="1" spans="2:12">
      <c r="B12" s="130"/>
      <c r="C12" s="132"/>
      <c r="D12" s="133"/>
      <c r="E12" s="133"/>
      <c r="F12" s="133"/>
      <c r="G12" s="132"/>
      <c r="H12" s="133"/>
      <c r="I12" s="133"/>
      <c r="J12" s="133"/>
      <c r="K12" s="132"/>
      <c r="L12" s="130"/>
    </row>
    <row r="13" ht="28.5" customHeight="1" spans="2:12">
      <c r="B13" s="130"/>
      <c r="C13" s="132"/>
      <c r="D13" s="132"/>
      <c r="E13" s="132"/>
      <c r="F13" s="132"/>
      <c r="G13" s="132"/>
      <c r="H13" s="132"/>
      <c r="I13" s="132"/>
      <c r="J13" s="132"/>
      <c r="K13" s="132"/>
      <c r="L13" s="130"/>
    </row>
    <row r="14" ht="28.5" customHeight="1" spans="2:12">
      <c r="B14" s="130"/>
      <c r="C14" s="130"/>
      <c r="D14" s="133" t="s">
        <v>3</v>
      </c>
      <c r="E14" s="133"/>
      <c r="F14" s="133"/>
      <c r="G14" s="134"/>
      <c r="H14" s="133" t="s">
        <v>4</v>
      </c>
      <c r="I14" s="133"/>
      <c r="J14" s="133"/>
      <c r="K14" s="130"/>
      <c r="L14" s="130"/>
    </row>
    <row r="15" ht="28.5" customHeight="1" spans="2:12">
      <c r="B15" s="130"/>
      <c r="C15" s="130"/>
      <c r="D15" s="133"/>
      <c r="E15" s="133"/>
      <c r="F15" s="133"/>
      <c r="G15" s="134"/>
      <c r="H15" s="133"/>
      <c r="I15" s="133"/>
      <c r="J15" s="133"/>
      <c r="K15" s="130"/>
      <c r="L15" s="130"/>
    </row>
    <row r="16" ht="28.5" customHeight="1" spans="2:12">
      <c r="B16" s="130"/>
      <c r="C16" s="130"/>
      <c r="D16" s="133"/>
      <c r="E16" s="133"/>
      <c r="F16" s="133"/>
      <c r="G16" s="134"/>
      <c r="H16" s="133"/>
      <c r="I16" s="133"/>
      <c r="J16" s="133"/>
      <c r="K16" s="130"/>
      <c r="L16" s="130"/>
    </row>
    <row r="17" ht="28.5" customHeight="1" spans="2:12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</row>
    <row r="18" ht="28.5" customHeight="1" spans="2:12">
      <c r="B18" s="130"/>
      <c r="C18" s="130"/>
      <c r="D18" s="130"/>
      <c r="E18" s="130"/>
      <c r="F18" s="130"/>
      <c r="G18" s="132"/>
      <c r="H18" s="130"/>
      <c r="I18" s="130"/>
      <c r="J18" s="130"/>
      <c r="K18" s="130"/>
      <c r="L18" s="130"/>
    </row>
  </sheetData>
  <mergeCells count="7">
    <mergeCell ref="D18:F18"/>
    <mergeCell ref="H18:J18"/>
    <mergeCell ref="D14:F16"/>
    <mergeCell ref="H14:J16"/>
    <mergeCell ref="C4:K8"/>
    <mergeCell ref="D10:F12"/>
    <mergeCell ref="H10:J1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M20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F13" sqref="F13"/>
    </sheetView>
  </sheetViews>
  <sheetFormatPr defaultColWidth="9" defaultRowHeight="13.5"/>
  <cols>
    <col min="1" max="1" width="7.75" style="112" customWidth="1"/>
    <col min="2" max="3" width="14.25" style="81" customWidth="1"/>
    <col min="4" max="4" width="14.25" style="113" customWidth="1"/>
    <col min="5" max="5" width="15.375" style="81" customWidth="1"/>
    <col min="6" max="6" width="15.125" style="81" customWidth="1"/>
    <col min="7" max="8" width="16" style="81" customWidth="1"/>
    <col min="9" max="10" width="10.125" style="81" customWidth="1"/>
    <col min="11" max="11" width="10.125" style="114" customWidth="1"/>
    <col min="12" max="12" width="10.125" style="115" customWidth="1"/>
    <col min="13" max="16384" width="9" style="84"/>
  </cols>
  <sheetData>
    <row r="1" s="110" customFormat="1" ht="27" customHeight="1" spans="1:12">
      <c r="A1" s="116" t="s">
        <v>5</v>
      </c>
      <c r="B1" s="88" t="s">
        <v>6</v>
      </c>
      <c r="C1" s="88" t="s">
        <v>7</v>
      </c>
      <c r="D1" s="89" t="s">
        <v>8</v>
      </c>
      <c r="E1" s="88" t="s">
        <v>9</v>
      </c>
      <c r="F1" s="88" t="s">
        <v>10</v>
      </c>
      <c r="G1" s="88" t="s">
        <v>11</v>
      </c>
      <c r="H1" s="88" t="s">
        <v>12</v>
      </c>
      <c r="I1" s="88" t="s">
        <v>13</v>
      </c>
      <c r="J1" s="88" t="s">
        <v>14</v>
      </c>
      <c r="K1" s="88" t="s">
        <v>15</v>
      </c>
      <c r="L1" s="124" t="s">
        <v>16</v>
      </c>
    </row>
    <row r="2" s="111" customFormat="1" ht="20.1" customHeight="1" spans="1:13">
      <c r="A2" s="117" t="s">
        <v>17</v>
      </c>
      <c r="B2" s="104" t="s">
        <v>18</v>
      </c>
      <c r="C2" s="104" t="s">
        <v>19</v>
      </c>
      <c r="D2" s="95" t="s">
        <v>20</v>
      </c>
      <c r="E2" s="118" t="s">
        <v>21</v>
      </c>
      <c r="F2" s="104" t="s">
        <v>22</v>
      </c>
      <c r="G2" s="104" t="s">
        <v>23</v>
      </c>
      <c r="H2" s="104"/>
      <c r="I2" s="104"/>
      <c r="J2" s="104"/>
      <c r="K2" s="118">
        <v>30</v>
      </c>
      <c r="L2" s="125"/>
      <c r="M2" s="126"/>
    </row>
    <row r="3" s="111" customFormat="1" ht="20.1" customHeight="1" spans="1:13">
      <c r="A3" s="119" t="s">
        <v>24</v>
      </c>
      <c r="B3" s="106" t="s">
        <v>25</v>
      </c>
      <c r="C3" s="104" t="s">
        <v>26</v>
      </c>
      <c r="D3" s="95" t="s">
        <v>27</v>
      </c>
      <c r="E3" s="118" t="s">
        <v>28</v>
      </c>
      <c r="F3" s="106" t="s">
        <v>22</v>
      </c>
      <c r="G3" s="104" t="s">
        <v>23</v>
      </c>
      <c r="H3" s="106"/>
      <c r="I3" s="106"/>
      <c r="J3" s="106"/>
      <c r="K3" s="127">
        <v>30</v>
      </c>
      <c r="L3" s="128"/>
      <c r="M3" s="126"/>
    </row>
    <row r="4" s="111" customFormat="1" ht="20.1" customHeight="1" spans="1:13">
      <c r="A4" s="117" t="s">
        <v>29</v>
      </c>
      <c r="B4" s="104" t="s">
        <v>30</v>
      </c>
      <c r="C4" s="104" t="s">
        <v>31</v>
      </c>
      <c r="D4" s="95" t="s">
        <v>32</v>
      </c>
      <c r="E4" s="118" t="s">
        <v>33</v>
      </c>
      <c r="F4" s="104" t="s">
        <v>22</v>
      </c>
      <c r="G4" s="104" t="s">
        <v>23</v>
      </c>
      <c r="H4" s="104"/>
      <c r="I4" s="104"/>
      <c r="J4" s="104"/>
      <c r="K4" s="118">
        <v>30</v>
      </c>
      <c r="L4" s="125"/>
      <c r="M4" s="126"/>
    </row>
    <row r="5" s="111" customFormat="1" ht="20.1" customHeight="1" spans="1:13">
      <c r="A5" s="119" t="s">
        <v>34</v>
      </c>
      <c r="B5" s="106" t="s">
        <v>35</v>
      </c>
      <c r="C5" s="104" t="s">
        <v>36</v>
      </c>
      <c r="D5" s="95" t="s">
        <v>37</v>
      </c>
      <c r="E5" s="118" t="s">
        <v>38</v>
      </c>
      <c r="F5" s="106" t="s">
        <v>22</v>
      </c>
      <c r="G5" s="104" t="s">
        <v>23</v>
      </c>
      <c r="H5" s="106"/>
      <c r="I5" s="106"/>
      <c r="J5" s="106"/>
      <c r="K5" s="127">
        <v>30</v>
      </c>
      <c r="L5" s="128"/>
      <c r="M5" s="126"/>
    </row>
    <row r="6" ht="20.1" customHeight="1" spans="1:12">
      <c r="A6" s="117"/>
      <c r="B6" s="104"/>
      <c r="C6" s="104"/>
      <c r="D6" s="120"/>
      <c r="E6" s="104"/>
      <c r="F6" s="104"/>
      <c r="G6" s="104"/>
      <c r="H6" s="104"/>
      <c r="I6" s="104"/>
      <c r="J6" s="104"/>
      <c r="K6" s="118"/>
      <c r="L6" s="125"/>
    </row>
    <row r="7" ht="20.1" customHeight="1" spans="1:12">
      <c r="A7" s="119"/>
      <c r="B7" s="106"/>
      <c r="C7" s="106"/>
      <c r="D7" s="121"/>
      <c r="E7" s="106"/>
      <c r="F7" s="106"/>
      <c r="G7" s="106"/>
      <c r="H7" s="106"/>
      <c r="I7" s="106"/>
      <c r="J7" s="106"/>
      <c r="K7" s="127"/>
      <c r="L7" s="128"/>
    </row>
    <row r="8" ht="20.1" customHeight="1" spans="1:12">
      <c r="A8" s="117"/>
      <c r="B8" s="104"/>
      <c r="C8" s="104"/>
      <c r="D8" s="120"/>
      <c r="E8" s="104"/>
      <c r="F8" s="104"/>
      <c r="G8" s="104"/>
      <c r="H8" s="104"/>
      <c r="I8" s="104"/>
      <c r="J8" s="104"/>
      <c r="K8" s="118"/>
      <c r="L8" s="125"/>
    </row>
    <row r="9" ht="20.1" customHeight="1" spans="1:12">
      <c r="A9" s="119"/>
      <c r="B9" s="106"/>
      <c r="C9" s="106"/>
      <c r="D9" s="121"/>
      <c r="E9" s="106"/>
      <c r="F9" s="106"/>
      <c r="G9" s="106"/>
      <c r="H9" s="106"/>
      <c r="I9" s="106"/>
      <c r="J9" s="106"/>
      <c r="K9" s="127"/>
      <c r="L9" s="128"/>
    </row>
    <row r="10" ht="20.1" customHeight="1" spans="1:12">
      <c r="A10" s="122"/>
      <c r="B10" s="104"/>
      <c r="C10" s="104"/>
      <c r="D10" s="120"/>
      <c r="E10" s="104"/>
      <c r="F10" s="104"/>
      <c r="G10" s="104"/>
      <c r="H10" s="104"/>
      <c r="I10" s="104"/>
      <c r="J10" s="104"/>
      <c r="K10" s="118"/>
      <c r="L10" s="125"/>
    </row>
    <row r="11" ht="20.1" customHeight="1" spans="1:12">
      <c r="A11" s="123"/>
      <c r="B11" s="106"/>
      <c r="C11" s="106"/>
      <c r="D11" s="121"/>
      <c r="E11" s="106"/>
      <c r="F11" s="106"/>
      <c r="G11" s="106"/>
      <c r="H11" s="106"/>
      <c r="I11" s="106"/>
      <c r="J11" s="106"/>
      <c r="K11" s="127"/>
      <c r="L11" s="128"/>
    </row>
    <row r="12" ht="20.1" customHeight="1" spans="1:12">
      <c r="A12" s="122"/>
      <c r="B12" s="104"/>
      <c r="C12" s="104"/>
      <c r="D12" s="120"/>
      <c r="E12" s="104"/>
      <c r="F12" s="104"/>
      <c r="G12" s="104"/>
      <c r="H12" s="104"/>
      <c r="I12" s="104"/>
      <c r="J12" s="104"/>
      <c r="K12" s="118"/>
      <c r="L12" s="125"/>
    </row>
    <row r="13" ht="20.1" customHeight="1" spans="1:12">
      <c r="A13" s="123"/>
      <c r="B13" s="106"/>
      <c r="C13" s="106"/>
      <c r="D13" s="121"/>
      <c r="E13" s="106"/>
      <c r="F13" s="106"/>
      <c r="G13" s="106"/>
      <c r="H13" s="106"/>
      <c r="I13" s="106"/>
      <c r="J13" s="106"/>
      <c r="K13" s="127"/>
      <c r="L13" s="128"/>
    </row>
    <row r="14" ht="20.1" customHeight="1" spans="1:12">
      <c r="A14" s="122"/>
      <c r="B14" s="104"/>
      <c r="C14" s="104"/>
      <c r="D14" s="120"/>
      <c r="E14" s="104"/>
      <c r="F14" s="104"/>
      <c r="G14" s="104"/>
      <c r="H14" s="104"/>
      <c r="I14" s="104"/>
      <c r="J14" s="104"/>
      <c r="K14" s="118"/>
      <c r="L14" s="125"/>
    </row>
    <row r="15" ht="20.1" customHeight="1" spans="1:12">
      <c r="A15" s="123"/>
      <c r="B15" s="106"/>
      <c r="C15" s="106"/>
      <c r="D15" s="121"/>
      <c r="E15" s="106"/>
      <c r="F15" s="106"/>
      <c r="G15" s="106"/>
      <c r="H15" s="106"/>
      <c r="I15" s="106"/>
      <c r="J15" s="106"/>
      <c r="K15" s="127"/>
      <c r="L15" s="128"/>
    </row>
    <row r="16" ht="20.1" customHeight="1" spans="1:12">
      <c r="A16" s="122"/>
      <c r="B16" s="104"/>
      <c r="C16" s="104"/>
      <c r="D16" s="120"/>
      <c r="E16" s="104"/>
      <c r="F16" s="104"/>
      <c r="G16" s="104"/>
      <c r="H16" s="104"/>
      <c r="I16" s="104"/>
      <c r="J16" s="104"/>
      <c r="K16" s="118"/>
      <c r="L16" s="125"/>
    </row>
    <row r="17" ht="20.1" customHeight="1" spans="1:12">
      <c r="A17" s="123"/>
      <c r="B17" s="106"/>
      <c r="C17" s="106"/>
      <c r="D17" s="121"/>
      <c r="E17" s="106"/>
      <c r="F17" s="106"/>
      <c r="G17" s="106"/>
      <c r="H17" s="106"/>
      <c r="I17" s="106"/>
      <c r="J17" s="106"/>
      <c r="K17" s="127"/>
      <c r="L17" s="128"/>
    </row>
    <row r="18" ht="20.1" customHeight="1" spans="1:12">
      <c r="A18" s="122"/>
      <c r="B18" s="104"/>
      <c r="C18" s="104"/>
      <c r="D18" s="120"/>
      <c r="E18" s="104"/>
      <c r="F18" s="104"/>
      <c r="G18" s="104"/>
      <c r="H18" s="104"/>
      <c r="I18" s="104"/>
      <c r="J18" s="104"/>
      <c r="K18" s="118"/>
      <c r="L18" s="125"/>
    </row>
    <row r="19" ht="20.1" customHeight="1" spans="1:12">
      <c r="A19" s="123"/>
      <c r="B19" s="106"/>
      <c r="C19" s="106"/>
      <c r="D19" s="121"/>
      <c r="E19" s="106"/>
      <c r="F19" s="106"/>
      <c r="G19" s="106"/>
      <c r="H19" s="106"/>
      <c r="I19" s="106"/>
      <c r="J19" s="106"/>
      <c r="K19" s="127"/>
      <c r="L19" s="128"/>
    </row>
    <row r="20" ht="20.1" customHeight="1" spans="1:12">
      <c r="A20" s="122"/>
      <c r="B20" s="104"/>
      <c r="C20" s="104"/>
      <c r="D20" s="120"/>
      <c r="E20" s="104"/>
      <c r="F20" s="104"/>
      <c r="G20" s="104"/>
      <c r="H20" s="104"/>
      <c r="I20" s="104"/>
      <c r="J20" s="104"/>
      <c r="K20" s="118"/>
      <c r="L20" s="125"/>
    </row>
  </sheetData>
  <pageMargins left="0.75" right="0.75" top="1" bottom="1" header="0.5" footer="0.5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0"/>
  <sheetViews>
    <sheetView showGridLines="0" showZeros="0" workbookViewId="0">
      <pane xSplit="6" ySplit="1" topLeftCell="G2" activePane="bottomRight" state="frozen"/>
      <selection/>
      <selection pane="topRight"/>
      <selection pane="bottomLeft"/>
      <selection pane="bottomRight" activeCell="E17" sqref="E17"/>
    </sheetView>
  </sheetViews>
  <sheetFormatPr defaultColWidth="9" defaultRowHeight="13.5"/>
  <cols>
    <col min="1" max="1" width="12.625" style="78" customWidth="1"/>
    <col min="2" max="4" width="9.5" style="79" customWidth="1"/>
    <col min="5" max="5" width="12.625" style="80" customWidth="1"/>
    <col min="6" max="6" width="12.625" style="81" customWidth="1"/>
    <col min="7" max="7" width="12.625" style="82" customWidth="1"/>
    <col min="8" max="9" width="12.625" style="83" customWidth="1"/>
    <col min="10" max="10" width="12.625" style="84" customWidth="1"/>
    <col min="11" max="16384" width="9" style="84"/>
  </cols>
  <sheetData>
    <row r="1" s="77" customFormat="1" ht="39.95" customHeight="1" spans="1:10">
      <c r="A1" s="85" t="s">
        <v>39</v>
      </c>
      <c r="B1" s="86" t="s">
        <v>40</v>
      </c>
      <c r="C1" s="86" t="s">
        <v>41</v>
      </c>
      <c r="D1" s="86" t="s">
        <v>42</v>
      </c>
      <c r="E1" s="87" t="s">
        <v>43</v>
      </c>
      <c r="F1" s="88" t="s">
        <v>6</v>
      </c>
      <c r="G1" s="89" t="s">
        <v>44</v>
      </c>
      <c r="H1" s="90" t="s">
        <v>45</v>
      </c>
      <c r="I1" s="90" t="s">
        <v>46</v>
      </c>
      <c r="J1" s="107" t="s">
        <v>47</v>
      </c>
    </row>
    <row r="2" ht="21" customHeight="1" spans="1:10">
      <c r="A2" s="91">
        <v>43586</v>
      </c>
      <c r="B2" s="92">
        <f>IF(A2="","",YEAR(A2))</f>
        <v>2019</v>
      </c>
      <c r="C2" s="92">
        <f>IF(A2="","",MONTH(A2))</f>
        <v>5</v>
      </c>
      <c r="D2" s="92">
        <f>IF(A2="","",DAY(A2))</f>
        <v>1</v>
      </c>
      <c r="E2" s="93" t="s">
        <v>17</v>
      </c>
      <c r="F2" s="94" t="str">
        <f>IF(E2="","",VLOOKUP(E2,供应商资料!$A$1:$E20,2,0))</f>
        <v>供应商公司A</v>
      </c>
      <c r="G2" s="95" t="s">
        <v>48</v>
      </c>
      <c r="H2" s="96">
        <v>10000</v>
      </c>
      <c r="I2" s="96"/>
      <c r="J2" s="108"/>
    </row>
    <row r="3" ht="21" customHeight="1" spans="1:10">
      <c r="A3" s="97">
        <v>43587</v>
      </c>
      <c r="B3" s="98">
        <f>IF(A3="","",YEAR(A3))</f>
        <v>2019</v>
      </c>
      <c r="C3" s="98">
        <f>IF(A3="","",MONTH(A3))</f>
        <v>5</v>
      </c>
      <c r="D3" s="98">
        <f>IF(A3="","",DAY(A3))</f>
        <v>2</v>
      </c>
      <c r="E3" s="99" t="s">
        <v>24</v>
      </c>
      <c r="F3" s="100" t="str">
        <f>IF(E3="","",VLOOKUP(E3,供应商资料!$A$1:$E20,2,0))</f>
        <v>供应商公司B</v>
      </c>
      <c r="G3" s="101" t="s">
        <v>49</v>
      </c>
      <c r="H3" s="102"/>
      <c r="I3" s="102">
        <v>20000</v>
      </c>
      <c r="J3" s="109"/>
    </row>
    <row r="4" ht="21" customHeight="1" spans="1:10">
      <c r="A4" s="91">
        <v>43588</v>
      </c>
      <c r="B4" s="92">
        <f>IF(A4="","",YEAR(A4))</f>
        <v>2019</v>
      </c>
      <c r="C4" s="92">
        <f>IF(A4="","",MONTH(A4))</f>
        <v>5</v>
      </c>
      <c r="D4" s="92">
        <f>IF(A4="","",DAY(A4))</f>
        <v>3</v>
      </c>
      <c r="E4" s="93" t="s">
        <v>29</v>
      </c>
      <c r="F4" s="94" t="str">
        <f>IF(E4="","",VLOOKUP(E4,供应商资料!$A$1:$E20,2,0))</f>
        <v>供应商公司C</v>
      </c>
      <c r="G4" s="95" t="s">
        <v>50</v>
      </c>
      <c r="H4" s="96">
        <v>30000</v>
      </c>
      <c r="I4" s="96"/>
      <c r="J4" s="108"/>
    </row>
    <row r="5" ht="21" customHeight="1" spans="1:10">
      <c r="A5" s="97">
        <v>43589</v>
      </c>
      <c r="B5" s="98">
        <f>IF(A5="","",YEAR(A5))</f>
        <v>2019</v>
      </c>
      <c r="C5" s="98">
        <f>IF(A5="","",MONTH(A5))</f>
        <v>5</v>
      </c>
      <c r="D5" s="98">
        <f>IF(A5="","",DAY(A5))</f>
        <v>4</v>
      </c>
      <c r="E5" s="99" t="s">
        <v>34</v>
      </c>
      <c r="F5" s="100" t="str">
        <f>IF(E5="","",VLOOKUP(E5,供应商资料!$A$1:$E20,2,0))</f>
        <v>供应商公司D</v>
      </c>
      <c r="G5" s="101" t="s">
        <v>51</v>
      </c>
      <c r="H5" s="102">
        <v>40000</v>
      </c>
      <c r="I5" s="102"/>
      <c r="J5" s="109"/>
    </row>
    <row r="6" ht="21" customHeight="1" spans="1:10">
      <c r="A6" s="91"/>
      <c r="B6" s="92"/>
      <c r="C6" s="92"/>
      <c r="D6" s="92"/>
      <c r="E6" s="103"/>
      <c r="F6" s="104"/>
      <c r="G6" s="95"/>
      <c r="H6" s="96"/>
      <c r="I6" s="96"/>
      <c r="J6" s="108"/>
    </row>
    <row r="7" ht="21" customHeight="1" spans="1:10">
      <c r="A7" s="97"/>
      <c r="B7" s="98"/>
      <c r="C7" s="98"/>
      <c r="D7" s="98"/>
      <c r="E7" s="105"/>
      <c r="F7" s="106"/>
      <c r="G7" s="101"/>
      <c r="H7" s="102"/>
      <c r="I7" s="102"/>
      <c r="J7" s="109"/>
    </row>
    <row r="8" ht="21" customHeight="1" spans="1:10">
      <c r="A8" s="91"/>
      <c r="B8" s="92"/>
      <c r="C8" s="92"/>
      <c r="D8" s="92"/>
      <c r="E8" s="103"/>
      <c r="F8" s="104"/>
      <c r="G8" s="95"/>
      <c r="H8" s="96"/>
      <c r="I8" s="96"/>
      <c r="J8" s="108"/>
    </row>
    <row r="9" ht="21" customHeight="1" spans="1:10">
      <c r="A9" s="97"/>
      <c r="B9" s="98"/>
      <c r="C9" s="98"/>
      <c r="D9" s="98"/>
      <c r="E9" s="105"/>
      <c r="F9" s="106"/>
      <c r="G9" s="101"/>
      <c r="H9" s="102"/>
      <c r="I9" s="102"/>
      <c r="J9" s="109"/>
    </row>
    <row r="10" ht="21" customHeight="1" spans="1:10">
      <c r="A10" s="91"/>
      <c r="B10" s="92"/>
      <c r="C10" s="92"/>
      <c r="D10" s="92"/>
      <c r="E10" s="103"/>
      <c r="F10" s="104"/>
      <c r="G10" s="95"/>
      <c r="H10" s="96"/>
      <c r="I10" s="96"/>
      <c r="J10" s="108"/>
    </row>
    <row r="11" ht="21" customHeight="1" spans="1:10">
      <c r="A11" s="97"/>
      <c r="B11" s="98"/>
      <c r="C11" s="98"/>
      <c r="D11" s="98"/>
      <c r="E11" s="105"/>
      <c r="F11" s="106"/>
      <c r="G11" s="101"/>
      <c r="H11" s="102"/>
      <c r="I11" s="102"/>
      <c r="J11" s="109"/>
    </row>
    <row r="12" ht="21" customHeight="1" spans="1:10">
      <c r="A12" s="91"/>
      <c r="B12" s="92"/>
      <c r="C12" s="92"/>
      <c r="D12" s="92"/>
      <c r="E12" s="103"/>
      <c r="F12" s="104"/>
      <c r="G12" s="95"/>
      <c r="H12" s="96"/>
      <c r="I12" s="96"/>
      <c r="J12" s="108"/>
    </row>
    <row r="13" ht="21" customHeight="1" spans="1:10">
      <c r="A13" s="97"/>
      <c r="B13" s="98"/>
      <c r="C13" s="98"/>
      <c r="D13" s="98"/>
      <c r="E13" s="105"/>
      <c r="F13" s="106"/>
      <c r="G13" s="101"/>
      <c r="H13" s="102"/>
      <c r="I13" s="102"/>
      <c r="J13" s="109"/>
    </row>
    <row r="14" ht="21" customHeight="1" spans="1:10">
      <c r="A14" s="91"/>
      <c r="B14" s="92"/>
      <c r="C14" s="92"/>
      <c r="D14" s="92"/>
      <c r="E14" s="103"/>
      <c r="F14" s="104"/>
      <c r="G14" s="95"/>
      <c r="H14" s="96"/>
      <c r="I14" s="96"/>
      <c r="J14" s="108"/>
    </row>
    <row r="15" ht="21" customHeight="1" spans="1:10">
      <c r="A15" s="97"/>
      <c r="B15" s="98"/>
      <c r="C15" s="98"/>
      <c r="D15" s="98"/>
      <c r="E15" s="105"/>
      <c r="F15" s="106"/>
      <c r="G15" s="101"/>
      <c r="H15" s="102"/>
      <c r="I15" s="102"/>
      <c r="J15" s="109"/>
    </row>
    <row r="16" ht="21" customHeight="1" spans="1:10">
      <c r="A16" s="91"/>
      <c r="B16" s="92"/>
      <c r="C16" s="92"/>
      <c r="D16" s="92"/>
      <c r="E16" s="103"/>
      <c r="F16" s="104"/>
      <c r="G16" s="95"/>
      <c r="H16" s="96"/>
      <c r="I16" s="96"/>
      <c r="J16" s="108"/>
    </row>
    <row r="17" ht="21" customHeight="1" spans="1:10">
      <c r="A17" s="97"/>
      <c r="B17" s="98"/>
      <c r="C17" s="98"/>
      <c r="D17" s="98"/>
      <c r="E17" s="105"/>
      <c r="F17" s="106"/>
      <c r="G17" s="101"/>
      <c r="H17" s="102"/>
      <c r="I17" s="102"/>
      <c r="J17" s="109"/>
    </row>
    <row r="18" ht="21" customHeight="1" spans="1:10">
      <c r="A18" s="91"/>
      <c r="B18" s="92"/>
      <c r="C18" s="92"/>
      <c r="D18" s="92"/>
      <c r="E18" s="103"/>
      <c r="F18" s="104"/>
      <c r="G18" s="95"/>
      <c r="H18" s="96"/>
      <c r="I18" s="96"/>
      <c r="J18" s="108"/>
    </row>
    <row r="19" ht="21" customHeight="1" spans="1:10">
      <c r="A19" s="97"/>
      <c r="B19" s="98"/>
      <c r="C19" s="98"/>
      <c r="D19" s="98"/>
      <c r="E19" s="105"/>
      <c r="F19" s="106"/>
      <c r="G19" s="101"/>
      <c r="H19" s="102"/>
      <c r="I19" s="102"/>
      <c r="J19" s="109"/>
    </row>
    <row r="20" ht="21" customHeight="1" spans="1:10">
      <c r="A20" s="91"/>
      <c r="B20" s="92"/>
      <c r="C20" s="92"/>
      <c r="D20" s="92"/>
      <c r="E20" s="103"/>
      <c r="F20" s="104"/>
      <c r="G20" s="95"/>
      <c r="H20" s="96"/>
      <c r="I20" s="96"/>
      <c r="J20" s="108"/>
    </row>
  </sheetData>
  <printOptions horizontalCentered="1"/>
  <pageMargins left="0.31" right="0.08" top="0.79" bottom="0.79" header="0.51" footer="0.51"/>
  <pageSetup paperSize="9" scale="8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AL20"/>
  <sheetViews>
    <sheetView showGridLines="0" showZeros="0" workbookViewId="0">
      <pane xSplit="3" ySplit="1" topLeftCell="D2" activePane="bottomRight" state="frozen"/>
      <selection/>
      <selection pane="topRight"/>
      <selection pane="bottomLeft"/>
      <selection pane="bottomRight" activeCell="F11" sqref="F11"/>
    </sheetView>
  </sheetViews>
  <sheetFormatPr defaultColWidth="9" defaultRowHeight="13.5"/>
  <cols>
    <col min="1" max="1" width="10" style="35" customWidth="1"/>
    <col min="2" max="2" width="10" style="36" customWidth="1"/>
    <col min="3" max="3" width="13.5" style="37" customWidth="1"/>
    <col min="4" max="4" width="13.75" style="38" customWidth="1"/>
    <col min="5" max="5" width="17.75" style="38" customWidth="1"/>
    <col min="6" max="6" width="13.375" style="38" customWidth="1"/>
    <col min="7" max="7" width="10.5" style="39" customWidth="1"/>
    <col min="8" max="8" width="10.375" style="39" customWidth="1"/>
    <col min="9" max="9" width="9.875" style="40" customWidth="1"/>
    <col min="10" max="10" width="9.875" style="41" customWidth="1"/>
    <col min="11" max="11" width="10.625" style="42" customWidth="1"/>
    <col min="12" max="12" width="12.375" style="43" customWidth="1"/>
    <col min="13" max="13" width="5.625" style="43" customWidth="1"/>
    <col min="14" max="38" width="9" style="35"/>
    <col min="39" max="16384" width="9" style="37"/>
  </cols>
  <sheetData>
    <row r="1" s="34" customFormat="1" ht="30.95" customHeight="1" spans="1:38">
      <c r="A1" s="44" t="s">
        <v>52</v>
      </c>
      <c r="B1" s="45" t="s">
        <v>43</v>
      </c>
      <c r="C1" s="46" t="s">
        <v>53</v>
      </c>
      <c r="D1" s="46" t="s">
        <v>7</v>
      </c>
      <c r="E1" s="47" t="s">
        <v>8</v>
      </c>
      <c r="F1" s="46" t="s">
        <v>9</v>
      </c>
      <c r="G1" s="48" t="s">
        <v>45</v>
      </c>
      <c r="H1" s="48" t="s">
        <v>46</v>
      </c>
      <c r="I1" s="61" t="s">
        <v>54</v>
      </c>
      <c r="J1" s="62" t="s">
        <v>55</v>
      </c>
      <c r="K1" s="63" t="s">
        <v>56</v>
      </c>
      <c r="L1" s="64" t="s">
        <v>57</v>
      </c>
      <c r="M1" s="65" t="s">
        <v>58</v>
      </c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</row>
    <row r="2" ht="21" customHeight="1" spans="1:13">
      <c r="A2" s="49" t="s">
        <v>59</v>
      </c>
      <c r="B2" s="50" t="str">
        <f>IF(ISERROR(INDEX(供应商资料!A2,1)),"0",INDEX(供应商资料!A2,1))</f>
        <v>编号1</v>
      </c>
      <c r="C2" s="51" t="str">
        <f>IF(B2="","",IF(ISERROR(VLOOKUP(B2,供应商资料!$A$1:$E$20,2,0)),"",VLOOKUP(B2,供应商资料!$A$1:$E$20,2,0)))</f>
        <v>供应商公司A</v>
      </c>
      <c r="D2" s="52" t="str">
        <f>IF(B2="","",IF(ISERROR(VLOOKUP(B2,供应商资料!$A$1:$E$38,3,0)),"",VLOOKUP(B2,供应商资料!$A$1:$E$38,3,0)))</f>
        <v>银行A</v>
      </c>
      <c r="E2" s="52" t="str">
        <f>IF(B2="","",IF(ISERROR(VLOOKUP(B2,供应商资料!$A$1:$E$38,4,0)),"",VLOOKUP(B2,供应商资料!$A$1:$E$38,4,0)))</f>
        <v>xxxx-00001</v>
      </c>
      <c r="F2" s="52" t="str">
        <f>IF(B2="","",IF(ISERROR(VLOOKUP(B2,供应商资料!$A$1:$E$20,5,0)),"",VLOOKUP(B2,供应商资料!$A$1:$E$20,5,0)))</f>
        <v>xxx-AA</v>
      </c>
      <c r="G2" s="53">
        <f>IF($B2="","",SUMIF(应付帐款表!$E$2:$E$5,$B2,应付帐款表!$H$2:$H$5))</f>
        <v>10000</v>
      </c>
      <c r="H2" s="53">
        <f>IF($B2="","",SUMIF(应付帐款表!$E$2:$E$5,$B2,应付帐款表!$I$2:$I$5))</f>
        <v>0</v>
      </c>
      <c r="I2" s="67">
        <v>1.033</v>
      </c>
      <c r="J2" s="68"/>
      <c r="K2" s="69">
        <f>ROUND(G2*I2,2)+H2+J2</f>
        <v>10330</v>
      </c>
      <c r="L2" s="70">
        <v>2019.6</v>
      </c>
      <c r="M2" s="71">
        <v>4</v>
      </c>
    </row>
    <row r="3" ht="21" customHeight="1" spans="1:13">
      <c r="A3" s="54" t="s">
        <v>60</v>
      </c>
      <c r="B3" s="55" t="str">
        <f>IF(ISERROR(INDEX(供应商资料!A3,1)),"0",INDEX(供应商资料!A3,1))</f>
        <v>编号2</v>
      </c>
      <c r="C3" s="56" t="str">
        <f>IF(B3="","",IF(ISERROR(VLOOKUP(B3,供应商资料!$A$1:$E$20,2,0)),"",VLOOKUP(B3,供应商资料!$A$1:$E$20,2,0)))</f>
        <v>供应商公司B</v>
      </c>
      <c r="D3" s="57" t="str">
        <f>IF(B3="","",IF(ISERROR(VLOOKUP(B3,供应商资料!$A$1:$E$38,3,0)),"",VLOOKUP(B3,供应商资料!$A$1:$E$38,3,0)))</f>
        <v>银行B</v>
      </c>
      <c r="E3" s="57" t="str">
        <f>IF(B3="","",IF(ISERROR(VLOOKUP(B3,供应商资料!$A$1:$E$38,4,0)),"",VLOOKUP(B3,供应商资料!$A$1:$E$38,4,0)))</f>
        <v>xxxx-00002</v>
      </c>
      <c r="F3" s="57" t="str">
        <f>IF(B3="","",IF(ISERROR(VLOOKUP(B3,供应商资料!$A$1:$E$20,5,0)),"",VLOOKUP(B3,供应商资料!$A$1:$E$20,5,0)))</f>
        <v>xxx-BB</v>
      </c>
      <c r="G3" s="58">
        <f>IF($B3="","",SUMIF(应付帐款表!$E$2:$E$5,$B3,应付帐款表!$H$2:$H$5))</f>
        <v>0</v>
      </c>
      <c r="H3" s="58">
        <f>IF($B3="","",SUMIF(应付帐款表!$E$2:$E$5,$B3,应付帐款表!$I$2:$I$5))</f>
        <v>20000</v>
      </c>
      <c r="I3" s="72"/>
      <c r="J3" s="73">
        <v>8575.2</v>
      </c>
      <c r="K3" s="74">
        <f>ROUND(G3*I3,2)+H3+J3</f>
        <v>28575.2</v>
      </c>
      <c r="L3" s="75">
        <v>2019.7</v>
      </c>
      <c r="M3" s="76">
        <v>4</v>
      </c>
    </row>
    <row r="4" ht="21" customHeight="1" spans="1:13">
      <c r="A4" s="49" t="s">
        <v>61</v>
      </c>
      <c r="B4" s="50" t="str">
        <f>IF(ISERROR(INDEX(供应商资料!A4,1)),"0",INDEX(供应商资料!A4,1))</f>
        <v>编号3</v>
      </c>
      <c r="C4" s="51" t="str">
        <f>IF(B4="","",IF(ISERROR(VLOOKUP(B4,供应商资料!$A$1:$E$20,2,0)),"",VLOOKUP(B4,供应商资料!$A$1:$E$20,2,0)))</f>
        <v>供应商公司C</v>
      </c>
      <c r="D4" s="52" t="str">
        <f>IF(B4="","",IF(ISERROR(VLOOKUP(B4,供应商资料!$A$1:$E$38,3,0)),"",VLOOKUP(B4,供应商资料!$A$1:$E$38,3,0)))</f>
        <v>银行C</v>
      </c>
      <c r="E4" s="52" t="str">
        <f>IF(B4="","",IF(ISERROR(VLOOKUP(B4,供应商资料!$A$1:$E$38,4,0)),"",VLOOKUP(B4,供应商资料!$A$1:$E$38,4,0)))</f>
        <v>xxxx-00003</v>
      </c>
      <c r="F4" s="52" t="str">
        <f>IF(B4="","",IF(ISERROR(VLOOKUP(B4,供应商资料!$A$1:$E$20,5,0)),"",VLOOKUP(B4,供应商资料!$A$1:$E$20,5,0)))</f>
        <v>xxx-CC</v>
      </c>
      <c r="G4" s="53">
        <f>IF($B4="","",SUMIF(应付帐款表!$E$2:$E$5,$B4,应付帐款表!$H$2:$H$5))</f>
        <v>30000</v>
      </c>
      <c r="H4" s="53">
        <f>IF($B4="","",SUMIF(应付帐款表!$E$2:$E$5,$B4,应付帐款表!$I$2:$I$5))</f>
        <v>0</v>
      </c>
      <c r="I4" s="67">
        <v>1.033</v>
      </c>
      <c r="J4" s="68"/>
      <c r="K4" s="69">
        <f>ROUND(G4*I4,2)+H4+J4</f>
        <v>30990</v>
      </c>
      <c r="L4" s="70">
        <v>2019.8</v>
      </c>
      <c r="M4" s="71">
        <v>8</v>
      </c>
    </row>
    <row r="5" ht="21" customHeight="1" spans="1:13">
      <c r="A5" s="54" t="s">
        <v>62</v>
      </c>
      <c r="B5" s="55" t="str">
        <f>IF(ISERROR(INDEX(供应商资料!A5,1)),"0",INDEX(供应商资料!A5,1))</f>
        <v>编号4</v>
      </c>
      <c r="C5" s="56" t="str">
        <f>IF(B5="","",IF(ISERROR(VLOOKUP(B5,供应商资料!$A$1:$E$20,2,0)),"",VLOOKUP(B5,供应商资料!$A$1:$E$20,2,0)))</f>
        <v>供应商公司D</v>
      </c>
      <c r="D5" s="57" t="str">
        <f>IF(B5="","",IF(ISERROR(VLOOKUP(B5,供应商资料!$A$1:$E$38,3,0)),"",VLOOKUP(B5,供应商资料!$A$1:$E$38,3,0)))</f>
        <v>银行D</v>
      </c>
      <c r="E5" s="57" t="str">
        <f>IF(B5="","",IF(ISERROR(VLOOKUP(B5,供应商资料!$A$1:$E$38,4,0)),"",VLOOKUP(B5,供应商资料!$A$1:$E$38,4,0)))</f>
        <v>xxxx-00004</v>
      </c>
      <c r="F5" s="57" t="str">
        <f>IF(B5="","",IF(ISERROR(VLOOKUP(B5,供应商资料!$A$1:$E$20,5,0)),"",VLOOKUP(B5,供应商资料!$A$1:$E$20,5,0)))</f>
        <v>xxx-DD</v>
      </c>
      <c r="G5" s="58">
        <f>IF($B5="","",SUMIF(应付帐款表!$E$2:$E$5,$B5,应付帐款表!$H$2:$H$5))</f>
        <v>40000</v>
      </c>
      <c r="H5" s="58">
        <f>IF($B5="","",SUMIF(应付帐款表!$E$2:$E$5,$B5,应付帐款表!$I$2:$I$5))</f>
        <v>0</v>
      </c>
      <c r="I5" s="72">
        <v>1.033</v>
      </c>
      <c r="J5" s="73"/>
      <c r="K5" s="74">
        <f>ROUND(G5*I5,2)+H5+J5</f>
        <v>41320</v>
      </c>
      <c r="L5" s="75">
        <v>2019.9</v>
      </c>
      <c r="M5" s="76">
        <v>4</v>
      </c>
    </row>
    <row r="6" ht="21" customHeight="1" spans="1:13">
      <c r="A6" s="49"/>
      <c r="B6" s="59"/>
      <c r="C6" s="51"/>
      <c r="D6" s="52"/>
      <c r="E6" s="52"/>
      <c r="F6" s="52"/>
      <c r="G6" s="53"/>
      <c r="H6" s="53"/>
      <c r="I6" s="67"/>
      <c r="J6" s="68"/>
      <c r="K6" s="69"/>
      <c r="L6" s="70"/>
      <c r="M6" s="71"/>
    </row>
    <row r="7" ht="21" customHeight="1" spans="1:13">
      <c r="A7" s="54"/>
      <c r="B7" s="60"/>
      <c r="C7" s="56"/>
      <c r="D7" s="57"/>
      <c r="E7" s="57"/>
      <c r="F7" s="57"/>
      <c r="G7" s="58"/>
      <c r="H7" s="58"/>
      <c r="I7" s="72"/>
      <c r="J7" s="73"/>
      <c r="K7" s="74"/>
      <c r="L7" s="75"/>
      <c r="M7" s="76"/>
    </row>
    <row r="8" ht="21" customHeight="1" spans="1:13">
      <c r="A8" s="49"/>
      <c r="B8" s="59"/>
      <c r="C8" s="51"/>
      <c r="D8" s="52"/>
      <c r="E8" s="52"/>
      <c r="F8" s="52"/>
      <c r="G8" s="53"/>
      <c r="H8" s="53"/>
      <c r="I8" s="67"/>
      <c r="J8" s="68"/>
      <c r="K8" s="69"/>
      <c r="L8" s="70"/>
      <c r="M8" s="71"/>
    </row>
    <row r="9" ht="21" customHeight="1" spans="1:13">
      <c r="A9" s="54"/>
      <c r="B9" s="60"/>
      <c r="C9" s="56"/>
      <c r="D9" s="57"/>
      <c r="E9" s="57"/>
      <c r="F9" s="57"/>
      <c r="G9" s="58"/>
      <c r="H9" s="58"/>
      <c r="I9" s="72"/>
      <c r="J9" s="73"/>
      <c r="K9" s="74"/>
      <c r="L9" s="75"/>
      <c r="M9" s="76"/>
    </row>
    <row r="10" ht="21" customHeight="1" spans="1:13">
      <c r="A10" s="49"/>
      <c r="B10" s="59"/>
      <c r="C10" s="51"/>
      <c r="D10" s="52"/>
      <c r="E10" s="52"/>
      <c r="F10" s="52"/>
      <c r="G10" s="53"/>
      <c r="H10" s="53"/>
      <c r="I10" s="67"/>
      <c r="J10" s="68"/>
      <c r="K10" s="69"/>
      <c r="L10" s="70"/>
      <c r="M10" s="71"/>
    </row>
    <row r="11" ht="21" customHeight="1" spans="1:13">
      <c r="A11" s="54"/>
      <c r="B11" s="60"/>
      <c r="C11" s="56"/>
      <c r="D11" s="57"/>
      <c r="E11" s="57"/>
      <c r="F11" s="57"/>
      <c r="G11" s="58"/>
      <c r="H11" s="58"/>
      <c r="I11" s="72"/>
      <c r="J11" s="73"/>
      <c r="K11" s="74"/>
      <c r="L11" s="75"/>
      <c r="M11" s="76"/>
    </row>
    <row r="12" ht="21" customHeight="1" spans="1:13">
      <c r="A12" s="49"/>
      <c r="B12" s="59"/>
      <c r="C12" s="51"/>
      <c r="D12" s="52"/>
      <c r="E12" s="52"/>
      <c r="F12" s="52"/>
      <c r="G12" s="53"/>
      <c r="H12" s="53"/>
      <c r="I12" s="67"/>
      <c r="J12" s="68"/>
      <c r="K12" s="69"/>
      <c r="L12" s="70"/>
      <c r="M12" s="71"/>
    </row>
    <row r="13" ht="21" customHeight="1" spans="1:13">
      <c r="A13" s="54"/>
      <c r="B13" s="60"/>
      <c r="C13" s="56"/>
      <c r="D13" s="57"/>
      <c r="E13" s="57"/>
      <c r="F13" s="57"/>
      <c r="G13" s="58"/>
      <c r="H13" s="58"/>
      <c r="I13" s="72"/>
      <c r="J13" s="73"/>
      <c r="K13" s="74"/>
      <c r="L13" s="75"/>
      <c r="M13" s="76"/>
    </row>
    <row r="14" ht="21" customHeight="1" spans="1:13">
      <c r="A14" s="49"/>
      <c r="B14" s="59"/>
      <c r="C14" s="51"/>
      <c r="D14" s="52"/>
      <c r="E14" s="52"/>
      <c r="F14" s="52"/>
      <c r="G14" s="53"/>
      <c r="H14" s="53"/>
      <c r="I14" s="67"/>
      <c r="J14" s="68"/>
      <c r="K14" s="69"/>
      <c r="L14" s="70"/>
      <c r="M14" s="71"/>
    </row>
    <row r="15" ht="21" customHeight="1" spans="1:13">
      <c r="A15" s="54"/>
      <c r="B15" s="60"/>
      <c r="C15" s="56"/>
      <c r="D15" s="57"/>
      <c r="E15" s="57"/>
      <c r="F15" s="57"/>
      <c r="G15" s="58"/>
      <c r="H15" s="58"/>
      <c r="I15" s="72"/>
      <c r="J15" s="73"/>
      <c r="K15" s="74"/>
      <c r="L15" s="75"/>
      <c r="M15" s="76"/>
    </row>
    <row r="16" ht="21" customHeight="1" spans="1:13">
      <c r="A16" s="49"/>
      <c r="B16" s="59"/>
      <c r="C16" s="51"/>
      <c r="D16" s="52"/>
      <c r="E16" s="52"/>
      <c r="F16" s="52"/>
      <c r="G16" s="53"/>
      <c r="H16" s="53"/>
      <c r="I16" s="67"/>
      <c r="J16" s="68"/>
      <c r="K16" s="69"/>
      <c r="L16" s="70"/>
      <c r="M16" s="71"/>
    </row>
    <row r="17" ht="21" customHeight="1" spans="1:13">
      <c r="A17" s="54"/>
      <c r="B17" s="60"/>
      <c r="C17" s="56"/>
      <c r="D17" s="57"/>
      <c r="E17" s="57"/>
      <c r="F17" s="57"/>
      <c r="G17" s="58"/>
      <c r="H17" s="58"/>
      <c r="I17" s="72"/>
      <c r="J17" s="73"/>
      <c r="K17" s="74"/>
      <c r="L17" s="75"/>
      <c r="M17" s="76"/>
    </row>
    <row r="18" ht="21" customHeight="1" spans="1:13">
      <c r="A18" s="49"/>
      <c r="B18" s="59"/>
      <c r="C18" s="51"/>
      <c r="D18" s="52"/>
      <c r="E18" s="52"/>
      <c r="F18" s="52"/>
      <c r="G18" s="53"/>
      <c r="H18" s="53"/>
      <c r="I18" s="67"/>
      <c r="J18" s="68"/>
      <c r="K18" s="69"/>
      <c r="L18" s="70"/>
      <c r="M18" s="71"/>
    </row>
    <row r="19" ht="21" customHeight="1" spans="1:13">
      <c r="A19" s="54"/>
      <c r="B19" s="60"/>
      <c r="C19" s="56"/>
      <c r="D19" s="57"/>
      <c r="E19" s="57"/>
      <c r="F19" s="57"/>
      <c r="G19" s="58"/>
      <c r="H19" s="58"/>
      <c r="I19" s="72"/>
      <c r="J19" s="73"/>
      <c r="K19" s="74"/>
      <c r="L19" s="75"/>
      <c r="M19" s="76"/>
    </row>
    <row r="20" ht="21" customHeight="1" spans="1:13">
      <c r="A20" s="49"/>
      <c r="B20" s="59"/>
      <c r="C20" s="51"/>
      <c r="D20" s="52"/>
      <c r="E20" s="52"/>
      <c r="F20" s="52"/>
      <c r="G20" s="53"/>
      <c r="H20" s="53"/>
      <c r="I20" s="67"/>
      <c r="J20" s="68"/>
      <c r="K20" s="69"/>
      <c r="L20" s="70"/>
      <c r="M20" s="71"/>
    </row>
  </sheetData>
  <conditionalFormatting sqref="B2:B5">
    <cfRule type="expression" dxfId="0" priority="2" stopIfTrue="1">
      <formula>IF(LEN(B2)&gt;4,1)</formula>
    </cfRule>
  </conditionalFormatting>
  <conditionalFormatting sqref="C2:C5">
    <cfRule type="expression" dxfId="0" priority="1" stopIfTrue="1">
      <formula>IF(LEN(B2)&gt;4,1)</formula>
    </cfRule>
  </conditionalFormatting>
  <printOptions horizontalCentered="1"/>
  <pageMargins left="0.39" right="0.2" top="0.79" bottom="0.79" header="0.51" footer="0.51"/>
  <pageSetup paperSize="9" scale="75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F13"/>
  <sheetViews>
    <sheetView showGridLines="0" showZeros="0" workbookViewId="0">
      <selection activeCell="C33" sqref="C33"/>
    </sheetView>
  </sheetViews>
  <sheetFormatPr defaultColWidth="9" defaultRowHeight="14.25" outlineLevelCol="5"/>
  <cols>
    <col min="1" max="1" width="3.625" style="7" customWidth="1"/>
    <col min="2" max="2" width="8.625" style="7" customWidth="1"/>
    <col min="3" max="3" width="35.625" style="7" customWidth="1"/>
    <col min="4" max="4" width="3.625" style="7" customWidth="1"/>
    <col min="5" max="5" width="8.625" style="8" customWidth="1"/>
    <col min="6" max="6" width="20.625" style="7" customWidth="1"/>
    <col min="7" max="16384" width="9" style="7"/>
  </cols>
  <sheetData>
    <row r="1" ht="24.95" customHeight="1" spans="1:6">
      <c r="A1" s="9" t="s">
        <v>63</v>
      </c>
      <c r="B1" s="9"/>
      <c r="C1" s="9"/>
      <c r="D1" s="9"/>
      <c r="E1" s="9"/>
      <c r="F1" s="9"/>
    </row>
    <row r="2" s="4" customFormat="1" ht="27.95" customHeight="1" spans="1:6">
      <c r="A2" s="10" t="s">
        <v>64</v>
      </c>
      <c r="B2" s="10"/>
      <c r="C2" s="10"/>
      <c r="D2" s="10"/>
      <c r="E2" s="10"/>
      <c r="F2" s="10"/>
    </row>
    <row r="3" s="5" customFormat="1" ht="24.95" customHeight="1" spans="1:6">
      <c r="A3" s="11"/>
      <c r="B3" s="11"/>
      <c r="C3" s="12">
        <f ca="1">TODAY()</f>
        <v>43966</v>
      </c>
      <c r="D3" s="11"/>
      <c r="E3" s="13" t="s">
        <v>65</v>
      </c>
      <c r="F3" s="14">
        <v>2</v>
      </c>
    </row>
    <row r="4" s="6" customFormat="1" ht="24.95" customHeight="1" spans="1:6">
      <c r="A4" s="15" t="s">
        <v>66</v>
      </c>
      <c r="B4" s="16" t="s">
        <v>67</v>
      </c>
      <c r="C4" s="17" t="str">
        <f ca="1">OFFSET(付款汇总表!$A$1,$F$3,1)</f>
        <v>编号2</v>
      </c>
      <c r="D4" s="15" t="s">
        <v>68</v>
      </c>
      <c r="E4" s="16" t="s">
        <v>7</v>
      </c>
      <c r="F4" s="18" t="str">
        <f ca="1">OFFSET(付款汇总表!$A$1,$F$3,3)</f>
        <v>银行B</v>
      </c>
    </row>
    <row r="5" s="6" customFormat="1" ht="24.95" customHeight="1" spans="1:6">
      <c r="A5" s="15"/>
      <c r="B5" s="16" t="s">
        <v>69</v>
      </c>
      <c r="C5" s="17" t="str">
        <f ca="1">OFFSET(付款汇总表!$A$1,$F$3,2)</f>
        <v>供应商公司B</v>
      </c>
      <c r="D5" s="15"/>
      <c r="E5" s="16" t="s">
        <v>70</v>
      </c>
      <c r="F5" s="18" t="str">
        <f ca="1">OFFSET(付款汇总表!$A$1,$F$3,4)</f>
        <v>xxxx-00002</v>
      </c>
    </row>
    <row r="6" s="6" customFormat="1" ht="24.95" customHeight="1" spans="1:6">
      <c r="A6" s="15"/>
      <c r="B6" s="16" t="s">
        <v>71</v>
      </c>
      <c r="C6" s="16">
        <f ca="1">OFFSET(付款汇总表!$A$1,$F$3,11)</f>
        <v>2019.7</v>
      </c>
      <c r="D6" s="15"/>
      <c r="E6" s="16" t="s">
        <v>9</v>
      </c>
      <c r="F6" s="18" t="str">
        <f ca="1">OFFSET(付款汇总表!$A$1,$F$3,5)</f>
        <v>xxx-BB</v>
      </c>
    </row>
    <row r="7" s="6" customFormat="1" ht="24.95" customHeight="1" spans="1:6">
      <c r="A7" s="16" t="s">
        <v>72</v>
      </c>
      <c r="B7" s="16"/>
      <c r="C7" s="16">
        <f ca="1">OFFSET(付款汇总表!$A$1,$F$3,12)</f>
        <v>4</v>
      </c>
      <c r="D7" s="15" t="s">
        <v>73</v>
      </c>
      <c r="E7" s="19" t="str">
        <f ca="1">IF((OFFSET(付款汇总表!$A$1,$F$3,6)=0),"","HKD"&amp;OFFSET(付款汇总表!$A$1,$F$3,6)&amp;" @"&amp;OFFSET(付款汇总表!$A$1,$F$3,8))</f>
        <v/>
      </c>
      <c r="F7" s="20"/>
    </row>
    <row r="8" s="6" customFormat="1" ht="24.95" customHeight="1" spans="1:6">
      <c r="A8" s="16" t="s">
        <v>74</v>
      </c>
      <c r="B8" s="16"/>
      <c r="C8" s="21">
        <f ca="1">OFFSET(付款汇总表!$A$1,$F$3,10)</f>
        <v>28575.2</v>
      </c>
      <c r="D8" s="15"/>
      <c r="E8" s="22"/>
      <c r="F8" s="23"/>
    </row>
    <row r="9" s="6" customFormat="1" ht="24.95" customHeight="1" spans="1:6">
      <c r="A9" s="16" t="s">
        <v>75</v>
      </c>
      <c r="B9" s="16"/>
      <c r="C9" s="18" t="str">
        <f ca="1">"人民币"&amp;IF(ROUND(C8,2)&lt;0,"无效数值",IF(ROUND(C8,2)=0,"零",IF(ROUND(C8,2)&lt;1,"",TEXT(INT(ROUND(C8,2)),"[dbnum2]")&amp;"元")&amp;IF(INT(ROUND(C8,2)*10)-INT(ROUND(C8,2))*10=0,IF(INT(ROUND(C8,2))*(INT(ROUND(C8,2)*100)-INT(ROUND(C8,2)*10)*10)=0,"","零"),TEXT(INT(ROUND(C8,2)*10)-INT(ROUND(C8,2))*10,"[dbnum2]")&amp;"角")&amp;IF((INT(ROUND(C8,2)*100)-INT(ROUND(C8,2)*10)*10)=0,"整",TEXT((INT(ROUND(C8,2)*100)-INT(ROUND(C8,2)*10)*10),"[dbnum2]")&amp;"分")))</f>
        <v>人民币贰万捌仟伍佰柒拾伍元贰角整</v>
      </c>
      <c r="D9" s="15"/>
      <c r="E9" s="24"/>
      <c r="F9" s="25"/>
    </row>
    <row r="10" s="6" customFormat="1" ht="20.1" customHeight="1" spans="1:6">
      <c r="A10" s="26"/>
      <c r="B10" s="26"/>
      <c r="C10" s="26"/>
      <c r="D10" s="15" t="s">
        <v>76</v>
      </c>
      <c r="E10" s="27"/>
      <c r="F10" s="27"/>
    </row>
    <row r="11" s="6" customFormat="1" ht="24.95" customHeight="1" spans="1:6">
      <c r="A11" s="28" t="s">
        <v>77</v>
      </c>
      <c r="B11" s="29"/>
      <c r="C11" s="30"/>
      <c r="D11" s="15"/>
      <c r="E11" s="27"/>
      <c r="F11" s="27"/>
    </row>
    <row r="12" s="6" customFormat="1" ht="24.95" customHeight="1" spans="1:6">
      <c r="A12" s="28" t="s">
        <v>78</v>
      </c>
      <c r="B12" s="29"/>
      <c r="C12" s="30"/>
      <c r="D12" s="15"/>
      <c r="E12" s="27"/>
      <c r="F12" s="27"/>
    </row>
    <row r="13" s="6" customFormat="1" ht="24.95" customHeight="1" spans="1:6">
      <c r="A13" s="31" t="s">
        <v>79</v>
      </c>
      <c r="B13" s="32"/>
      <c r="C13" s="33"/>
      <c r="D13" s="15"/>
      <c r="E13" s="27"/>
      <c r="F13" s="27"/>
    </row>
  </sheetData>
  <sheetProtection formatCells="0" formatColumns="0" formatRows="0" insertHyperlinks="0" sort="0" autoFilter="0" pivotTables="0"/>
  <mergeCells count="15">
    <mergeCell ref="A1:F1"/>
    <mergeCell ref="A2:F2"/>
    <mergeCell ref="A7:B7"/>
    <mergeCell ref="E7:F7"/>
    <mergeCell ref="A8:B8"/>
    <mergeCell ref="A9:B9"/>
    <mergeCell ref="A10:C10"/>
    <mergeCell ref="A11:C11"/>
    <mergeCell ref="A12:C12"/>
    <mergeCell ref="A13:C13"/>
    <mergeCell ref="A4:A6"/>
    <mergeCell ref="D4:D6"/>
    <mergeCell ref="D7:D9"/>
    <mergeCell ref="D10:D13"/>
    <mergeCell ref="E10:F13"/>
  </mergeCells>
  <printOptions horizontalCentered="1"/>
  <pageMargins left="0.71" right="0.47" top="0.51" bottom="0.47" header="0.39" footer="0.51"/>
  <pageSetup paperSize="11" orientation="landscape" blackAndWhite="1"/>
  <headerFooter alignWithMargins="0">
    <oddHeader>&amp;R&amp;10　列印日期：&amp;D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name="Drop Down 6" r:id="rId3">
              <controlPr defaultSize="0">
                <anchor moveWithCells="1">
                  <from>
                    <xdr:col>5</xdr:col>
                    <xdr:colOff>123825</xdr:colOff>
                    <xdr:row>2</xdr:row>
                    <xdr:rowOff>9525</xdr:rowOff>
                  </from>
                  <to>
                    <xdr:col>5</xdr:col>
                    <xdr:colOff>1438275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K21"/>
  <sheetViews>
    <sheetView showGridLines="0" showZeros="0" workbookViewId="0">
      <selection activeCell="O23" sqref="O23"/>
    </sheetView>
  </sheetViews>
  <sheetFormatPr defaultColWidth="9" defaultRowHeight="14.25"/>
  <cols>
    <col min="1" max="1" width="5.25" style="1" customWidth="1"/>
    <col min="2" max="16384" width="9" style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2"/>
      <c r="B3" s="3" t="s">
        <v>80</v>
      </c>
      <c r="C3" s="3"/>
      <c r="D3" s="3"/>
      <c r="E3" s="3"/>
      <c r="F3" s="3"/>
      <c r="G3" s="3"/>
      <c r="H3" s="3"/>
      <c r="I3" s="3"/>
      <c r="J3" s="3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2"/>
      <c r="B5" s="2" t="s">
        <v>81</v>
      </c>
      <c r="C5" s="2"/>
      <c r="D5" s="2"/>
      <c r="E5" s="2"/>
      <c r="F5" s="2"/>
      <c r="G5" s="2"/>
      <c r="H5" s="2"/>
      <c r="I5" s="2"/>
      <c r="J5" s="2"/>
      <c r="K5" s="2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2"/>
      <c r="B7" s="2" t="s">
        <v>82</v>
      </c>
      <c r="C7" s="2"/>
      <c r="D7" s="2"/>
      <c r="E7" s="2"/>
      <c r="F7" s="2"/>
      <c r="G7" s="2"/>
      <c r="H7" s="2"/>
      <c r="I7" s="2"/>
      <c r="J7" s="2"/>
      <c r="K7" s="2"/>
    </row>
    <row r="8" spans="1:11">
      <c r="A8" s="2"/>
      <c r="B8" s="2" t="s">
        <v>83</v>
      </c>
      <c r="C8" s="2"/>
      <c r="D8" s="2"/>
      <c r="E8" s="2"/>
      <c r="F8" s="2"/>
      <c r="G8" s="2"/>
      <c r="H8" s="2"/>
      <c r="I8" s="2"/>
      <c r="J8" s="2"/>
      <c r="K8" s="2"/>
    </row>
    <row r="9" spans="1:11">
      <c r="A9" s="2"/>
      <c r="B9" s="2" t="s">
        <v>84</v>
      </c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/>
      <c r="B11" s="2" t="s">
        <v>85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/>
      <c r="B13" s="2" t="s">
        <v>86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/>
      <c r="B15" s="2" t="s">
        <v>87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 t="s">
        <v>88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 t="s">
        <v>89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1">
    <mergeCell ref="B3:J3"/>
  </mergeCells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首页</vt:lpstr>
      <vt:lpstr>供应商资料</vt:lpstr>
      <vt:lpstr>应付帐款表</vt:lpstr>
      <vt:lpstr>付款汇总表</vt:lpstr>
      <vt:lpstr>应付帐款打印</vt:lpstr>
      <vt:lpstr>使用说明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cp:lastPrinted>2005-11-07T03:23:00Z</cp:lastPrinted>
  <dcterms:created xsi:type="dcterms:W3CDTF">1996-12-17T01:32:00Z</dcterms:created>
  <dcterms:modified xsi:type="dcterms:W3CDTF">2020-05-15T02:47:28Z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