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1640" activeTab="0"/>
  </bookViews>
  <sheets>
    <sheet name="培训进度latest" sheetId="1" r:id="rId1"/>
  </sheets>
  <definedNames>
    <definedName name="AA">IF('培训进度latest'!$F$2,'培训进度latest'!$E$2/5+38353,NA())</definedName>
    <definedName name="AAA">MAX(2,LOOKUP('培训进度latest'!$E$2/5+38353,'培训进度latest'!$B$4:$B$16,ROW('培训进度latest'!$C$4:$C$16)-3))</definedName>
    <definedName name="BB">IF('培训进度latest'!$H$2,'培训进度latest'!$G$2/5+38353,NA())</definedName>
    <definedName name="BBB">MAX(2,LOOKUP('培训进度latest'!$G$2/5+38353,'培训进度latest'!$B$4:$B$16,ROW('培训进度latest'!$C$4:$C$16)-3))</definedName>
    <definedName name="CC">IF('培训进度latest'!$J$2,'培训进度latest'!$I$2/5+38353,NA())</definedName>
    <definedName name="CCC">MAX(2,LOOKUP('培训进度latest'!$I$2/5+38353,'培训进度latest'!$B$4:$B$16,ROW('培训进度latest'!$C$4:$C$16)-3))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<sst xmlns="http://schemas.openxmlformats.org/spreadsheetml/2006/main" count="26" uniqueCount="26">
  <si>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New Employee Training schedule</t>
  </si>
  <si>
    <t>任务</t>
  </si>
  <si>
    <t>开始时间</t>
  </si>
  <si>
    <t>持续天数</t>
  </si>
  <si>
    <t>Basic Training</t>
  </si>
  <si>
    <t>进度条1</t>
  </si>
  <si>
    <t>进度条2</t>
  </si>
  <si>
    <t>进度条2</t>
  </si>
  <si>
    <t>进度条3</t>
  </si>
  <si>
    <t>进度条3</t>
  </si>
  <si>
    <t>BDL</t>
  </si>
  <si>
    <t>BFI</t>
  </si>
  <si>
    <t>进度条1</t>
  </si>
  <si>
    <r>
      <t>P&amp;P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LVI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HIS;UVI</t>
    </r>
    <r>
      <rPr>
        <sz val="6"/>
        <color indexed="13"/>
        <rFont val="Arial"/>
        <family val="2"/>
      </rPr>
      <t>;</t>
    </r>
    <r>
      <rPr>
        <sz val="10"/>
        <color indexed="13"/>
        <rFont val="Arial"/>
        <family val="2"/>
      </rPr>
      <t>RFI</t>
    </r>
  </si>
  <si>
    <t>DS2</t>
  </si>
  <si>
    <t>CSI</t>
  </si>
  <si>
    <t>BLMC;BLV</t>
  </si>
  <si>
    <t>HMM</t>
  </si>
  <si>
    <t>TCI</t>
  </si>
  <si>
    <t>GSS</t>
  </si>
  <si>
    <t>HST/ULD</t>
  </si>
  <si>
    <t>LRT</t>
  </si>
  <si>
    <t>CRX</t>
  </si>
  <si>
    <t>箭头1</t>
  </si>
  <si>
    <t>箭头2</t>
  </si>
  <si>
    <t>箭头3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</si>
</sst>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/yyyy"/>
    <numFmt numFmtId="185" formatCode="mmm/yyyy"/>
    <numFmt numFmtId="186" formatCode="m/d"/>
    <numFmt numFmtId="187" formatCode="mmm\-yyyy"/>
    <numFmt numFmtId="188" formatCode="[$-409]d/mmm;@"/>
    <numFmt numFmtId="189" formatCode="[$-409]h:mm:ss\ AM/PM"/>
    <numFmt numFmtId="190" formatCode="[$-409]dddd\,\ mmmm\ dd\,\ yyyy"/>
    <numFmt numFmtId="191" formatCode="m/d/yy\ h:mm;@"/>
    <numFmt numFmtId="192" formatCode="m/d;@"/>
    <numFmt numFmtId="193" formatCode="yyyy/m/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_);[Red]\(0\)"/>
    <numFmt numFmtId="200" formatCode="0.000000000000000%"/>
    <numFmt numFmtId="201" formatCode="0.000000000000000000%"/>
    <numFmt numFmtId="202" formatCode="0.0%"/>
    <numFmt numFmtId="203" formatCode="0_ "/>
    <numFmt numFmtId="204" formatCode="0.00_ "/>
    <numFmt numFmtId="205" formatCode="[$-804]dddd\,\ mmmm\ dd\,\ yyyy"/>
    <numFmt numFmtId="206" formatCode="m\.d"/>
    <numFmt numFmtId="207" formatCode="h:mm;@"/>
    <numFmt numFmtId="208" formatCode="[$-804]h:mm:ss\ AM/PM"/>
    <numFmt numFmtId="209" formatCode="0%;0%;0%"/>
    <numFmt numFmtId="210" formatCode="&quot;销&quot;&quot;售&quot;&quot;毛&quot;&quot;利&quot;&quot;率&quot;"/>
    <numFmt numFmtId="211" formatCode="&quot;销&quot;&quot;售&quot;&quot;费&quot;&quot;用&quot;&quot;率&quot;"/>
    <numFmt numFmtId="212" formatCode="&quot;销&quot;&quot;售&quot;&quot;净&quot;&quot;利&quot;&quot;率&quot;"/>
    <numFmt numFmtId="213" formatCode="&quot;总&quot;&quot;资&quot;&quot;产&quot;&quot;报&quot;&quot;酬&quot;&quot;率&quot;"/>
    <numFmt numFmtId="214" formatCode="&quot;净&quot;&quot;资&quot;&quot;产&quot;&quot;报&quot;&quot;酬&quot;&quot;率&quot;"/>
    <numFmt numFmtId="215" formatCode="&quot;每&quot;&quot;股&quot;&quot;收&quot;&quot;益&quot;"/>
    <numFmt numFmtId="216" formatCode="&quot;应&quot;&quot;收&quot;&quot;帐&quot;&quot;款&quot;&quot;周&quot;&quot;转&quot;&quot;率&quot;"/>
    <numFmt numFmtId="217" formatCode="&quot;存&quot;&quot;货&quot;&quot;周&quot;&quot;转&quot;&quot;率&quot;"/>
    <numFmt numFmtId="218" formatCode="&quot;总&quot;&quot;资&quot;&quot;产&quot;&quot;周&quot;&quot;转&quot;&quot;率&quot;"/>
    <numFmt numFmtId="219" formatCode="&quot;流&quot;&quot;动&quot;&quot;比&quot;"/>
    <numFmt numFmtId="220" formatCode="&quot;速&quot;&quot;动&quot;&quot;比&quot;"/>
    <numFmt numFmtId="221" formatCode="&quot;资&quot;&quot;产&quot;&quot;负&quot;&quot;债&quot;&quot;比&quot;"/>
    <numFmt numFmtId="222" formatCode="#,##0.00_ "/>
    <numFmt numFmtId="223" formatCode="yy/m/d;@"/>
    <numFmt numFmtId="224" formatCode="#,##0_ "/>
    <numFmt numFmtId="225" formatCode="m&quot;月&quot;d&quot;日&quot;;@"/>
    <numFmt numFmtId="226" formatCode="000000"/>
    <numFmt numFmtId="227" formatCode="0.0_ "/>
    <numFmt numFmtId="228" formatCode="0.000_ "/>
    <numFmt numFmtId="229" formatCode="0.000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Calibri"/>
      <family val="2"/>
    </font>
    <font>
      <sz val="8"/>
      <name val="Tahoma"/>
      <family val="2"/>
    </font>
    <font>
      <sz val="8"/>
      <name val="宋体"/>
      <family val="0"/>
    </font>
    <font>
      <b/>
      <sz val="11"/>
      <color indexed="36"/>
      <name val="Calibri"/>
      <family val="2"/>
    </font>
    <font>
      <b/>
      <sz val="11"/>
      <color indexed="11"/>
      <name val="Calibri"/>
      <family val="2"/>
    </font>
    <font>
      <sz val="12"/>
      <color indexed="1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0"/>
      <color indexed="9"/>
      <name val="宋体"/>
      <family val="0"/>
    </font>
    <font>
      <b/>
      <sz val="10"/>
      <color indexed="9"/>
      <name val="Calibri"/>
      <family val="2"/>
    </font>
    <font>
      <b/>
      <sz val="10"/>
      <color indexed="13"/>
      <name val="宋体"/>
      <family val="0"/>
    </font>
    <font>
      <sz val="10"/>
      <color indexed="13"/>
      <name val="宋体"/>
      <family val="0"/>
    </font>
    <font>
      <sz val="10"/>
      <color indexed="13"/>
      <name val="Arial"/>
      <family val="2"/>
    </font>
    <font>
      <sz val="6"/>
      <color indexed="13"/>
      <name val="Arial"/>
      <family val="2"/>
    </font>
    <font>
      <b/>
      <sz val="28"/>
      <color indexed="9"/>
      <name val="Calibri"/>
      <family val="2"/>
    </font>
    <font>
      <sz val="12"/>
      <color indexed="8"/>
      <name val="宋体"/>
      <family val="0"/>
    </font>
    <font>
      <b/>
      <sz val="11"/>
      <color indexed="40"/>
      <name val="Calibri"/>
      <family val="2"/>
    </font>
    <font>
      <sz val="14"/>
      <color indexed="10"/>
      <name val="方正粗圆简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center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9" fillId="0" borderId="9" applyNumberFormat="0" applyFill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22" borderId="0" applyNumberFormat="0" applyBorder="0" applyAlignment="0" applyProtection="0"/>
    <xf numFmtId="0" fontId="17" fillId="20" borderId="8" applyNumberFormat="0" applyAlignment="0" applyProtection="0"/>
    <xf numFmtId="0" fontId="13" fillId="7" borderId="1" applyNumberFormat="0" applyAlignment="0" applyProtection="0"/>
    <xf numFmtId="0" fontId="0" fillId="23" borderId="7" applyNumberFormat="0" applyFont="0" applyAlignment="0" applyProtection="0"/>
  </cellStyleXfs>
  <cellXfs count="25">
    <xf numFmtId="0" fontId="0" fillId="0" borderId="0" xfId="0" applyAlignment="1">
      <alignment/>
    </xf>
    <xf numFmtId="0" fontId="16" fillId="24" borderId="0" xfId="75" applyFont="1" applyFill="1" applyAlignment="1">
      <alignment horizontal="left" vertical="center"/>
      <protection/>
    </xf>
    <xf numFmtId="0" fontId="16" fillId="24" borderId="0" xfId="75" applyFont="1" applyFill="1">
      <alignment vertical="center"/>
      <protection/>
    </xf>
    <xf numFmtId="0" fontId="16" fillId="24" borderId="0" xfId="75" applyNumberFormat="1" applyFont="1" applyFill="1">
      <alignment vertical="center"/>
      <protection/>
    </xf>
    <xf numFmtId="0" fontId="16" fillId="24" borderId="0" xfId="75" applyNumberFormat="1" applyFont="1" applyFill="1" applyAlignment="1">
      <alignment horizontal="left" vertical="center"/>
      <protection/>
    </xf>
    <xf numFmtId="0" fontId="33" fillId="24" borderId="10" xfId="75" applyFont="1" applyFill="1" applyBorder="1" applyAlignment="1">
      <alignment horizontal="left" vertical="center"/>
      <protection/>
    </xf>
    <xf numFmtId="0" fontId="34" fillId="24" borderId="10" xfId="88" applyFont="1" applyFill="1" applyBorder="1" applyAlignment="1">
      <alignment horizontal="left" vertical="center" wrapText="1"/>
      <protection/>
    </xf>
    <xf numFmtId="14" fontId="34" fillId="24" borderId="10" xfId="75" applyNumberFormat="1" applyFont="1" applyFill="1" applyBorder="1" applyAlignment="1">
      <alignment horizontal="left" vertical="center"/>
      <protection/>
    </xf>
    <xf numFmtId="0" fontId="28" fillId="24" borderId="10" xfId="75" applyFont="1" applyFill="1" applyBorder="1" applyAlignment="1">
      <alignment horizontal="left" vertical="center"/>
      <protection/>
    </xf>
    <xf numFmtId="0" fontId="35" fillId="24" borderId="10" xfId="88" applyFont="1" applyFill="1" applyBorder="1" applyAlignment="1">
      <alignment horizontal="left" vertical="center" wrapText="1"/>
      <protection/>
    </xf>
    <xf numFmtId="14" fontId="16" fillId="24" borderId="0" xfId="75" applyNumberFormat="1" applyFont="1" applyFill="1" applyAlignment="1">
      <alignment horizontal="left" vertical="center"/>
      <protection/>
    </xf>
    <xf numFmtId="0" fontId="22" fillId="24" borderId="0" xfId="75" applyFont="1" applyFill="1">
      <alignment vertical="center"/>
      <protection/>
    </xf>
    <xf numFmtId="0" fontId="38" fillId="24" borderId="0" xfId="75" applyFont="1" applyFill="1" applyBorder="1" applyAlignment="1">
      <alignment horizontal="center" vertical="center"/>
      <protection/>
    </xf>
    <xf numFmtId="0" fontId="16" fillId="24" borderId="0" xfId="75" applyFont="1" applyFill="1" applyAlignment="1">
      <alignment horizontal="center" vertical="center"/>
      <protection/>
    </xf>
    <xf numFmtId="0" fontId="38" fillId="24" borderId="0" xfId="75" applyNumberFormat="1" applyFont="1" applyFill="1" applyBorder="1" applyAlignment="1">
      <alignment horizontal="center" vertical="center"/>
      <protection/>
    </xf>
    <xf numFmtId="0" fontId="16" fillId="24" borderId="0" xfId="75" applyNumberFormat="1" applyFont="1" applyFill="1" applyAlignment="1">
      <alignment horizontal="center" vertical="center"/>
      <protection/>
    </xf>
    <xf numFmtId="204" fontId="16" fillId="24" borderId="0" xfId="75" applyNumberFormat="1" applyFont="1" applyFill="1" applyAlignment="1">
      <alignment horizontal="center" vertical="center"/>
      <protection/>
    </xf>
    <xf numFmtId="0" fontId="28" fillId="24" borderId="0" xfId="75" applyFont="1" applyFill="1" applyAlignment="1">
      <alignment horizontal="center" vertical="center"/>
      <protection/>
    </xf>
    <xf numFmtId="0" fontId="29" fillId="24" borderId="0" xfId="75" applyFont="1" applyFill="1" applyAlignment="1">
      <alignment horizontal="center" vertical="center"/>
      <protection/>
    </xf>
    <xf numFmtId="0" fontId="30" fillId="24" borderId="0" xfId="75" applyFont="1" applyFill="1" applyAlignment="1">
      <alignment horizontal="center" vertical="center"/>
      <protection/>
    </xf>
    <xf numFmtId="14" fontId="16" fillId="24" borderId="0" xfId="75" applyNumberFormat="1" applyFont="1" applyFill="1" applyAlignment="1">
      <alignment horizontal="center" vertical="center"/>
      <protection/>
    </xf>
    <xf numFmtId="0" fontId="38" fillId="24" borderId="0" xfId="75" applyFont="1" applyFill="1" applyBorder="1" applyAlignment="1">
      <alignment horizontal="center" vertical="center"/>
      <protection/>
    </xf>
    <xf numFmtId="0" fontId="40" fillId="4" borderId="11" xfId="75" applyFont="1" applyFill="1" applyBorder="1" applyAlignment="1">
      <alignment horizontal="center" vertical="center"/>
      <protection/>
    </xf>
    <xf numFmtId="0" fontId="40" fillId="4" borderId="12" xfId="75" applyFont="1" applyFill="1" applyBorder="1" applyAlignment="1">
      <alignment horizontal="center" vertical="center"/>
      <protection/>
    </xf>
    <xf numFmtId="0" fontId="40" fillId="4" borderId="13" xfId="75" applyFont="1" applyFill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format1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_Tainning list" xfId="88"/>
    <cellStyle name="好" xfId="89"/>
    <cellStyle name="汇总" xfId="90"/>
    <cellStyle name="计算" xfId="91"/>
    <cellStyle name="检查单元格" xfId="92"/>
    <cellStyle name="解释性文本" xfId="93"/>
    <cellStyle name="警告文本" xfId="94"/>
    <cellStyle name="链接单元格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New Employee Training Schedule</a:t>
            </a:r>
          </a:p>
        </c:rich>
      </c:tx>
      <c:layout>
        <c:manualLayout>
          <c:xMode val="factor"/>
          <c:yMode val="factor"/>
          <c:x val="0.07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"/>
          <c:w val="0.94475"/>
          <c:h val="0.786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'培训进度latest'!$A$4:$A$16</c:f>
              <c:strCache/>
            </c:strRef>
          </c:cat>
          <c:val>
            <c:numRef>
              <c:f>'培训进度latest'!$B$4:$B$16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'培训进度latest'!$A$4:$A$16</c:f>
              <c:strCache/>
            </c:strRef>
          </c:cat>
          <c:val>
            <c:numRef>
              <c:f>'培训进度latest'!$C$4:$C$16</c:f>
              <c:numCache/>
            </c:numRef>
          </c:val>
        </c:ser>
        <c:overlap val="100"/>
        <c:gapWidth val="54"/>
        <c:axId val="42427988"/>
        <c:axId val="46307573"/>
      </c:barChart>
      <c:scatterChart>
        <c:scatterStyle val="lineMarker"/>
        <c:varyColors val="0"/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14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both"/>
            <c:errValType val="percentage"/>
            <c:val val="5"/>
            <c:noEndCap val="0"/>
            <c:spPr>
              <a:ln w="3175">
                <a:solidFill>
                  <a:srgbClr val="FFFFFF"/>
                </a:solidFill>
              </a:ln>
            </c:spPr>
          </c:errBars>
          <c:xVal>
            <c:numRef>
              <c:f>[0]!AA</c:f>
              <c:numCache>
                <c:ptCount val="1"/>
                <c:pt idx="0">
                  <c:v>38370</c:v>
                </c:pt>
              </c:numCache>
            </c:numRef>
          </c:xVal>
          <c:yVal>
            <c:numLit>
              <c:ptCount val="1"/>
              <c:pt idx="0">
                <c:v>14</c:v>
              </c:pt>
            </c:numLit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'培训进度latest'!$F$4:$F$14</c:f>
              <c:numCache/>
            </c:numRef>
          </c:xVal>
          <c:yVal>
            <c:numRef>
              <c:f>'培训进度latest'!$E$4:$E$14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xVal>
            <c:numRef>
              <c:f>'培训进度latest'!$F$15</c:f>
              <c:numCache/>
            </c:numRef>
          </c:xVal>
          <c:yVal>
            <c:numRef>
              <c:f>'培训进度latest'!$E$15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'培训进度latest'!$H$4:$H$14</c:f>
              <c:numCache/>
            </c:numRef>
          </c:xVal>
          <c:yVal>
            <c:numRef>
              <c:f>'培训进度latest'!$G$4:$G$14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</c:spPr>
            <c:marker>
              <c:symbol val="auto"/>
            </c:marker>
          </c:dPt>
          <c:xVal>
            <c:numRef>
              <c:f>'培训进度latest'!$H$15</c:f>
              <c:numCache/>
            </c:numRef>
          </c:xVal>
          <c:yVal>
            <c:numRef>
              <c:f>'培训进度latest'!$G$15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'培训进度latest'!$J$4:$J$14</c:f>
              <c:numCache/>
            </c:numRef>
          </c:xVal>
          <c:yVal>
            <c:numRef>
              <c:f>'培训进度latest'!$I$4:$I$14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0"/>
            <c:spPr>
              <a:blipFill>
                <a:blip r:embed="rId3"/>
                <a:srcRect/>
                <a:stretch>
                  <a:fillRect/>
                </a:stretch>
              </a:blipFill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'培训进度latest'!$J$15</c:f>
              <c:numCache/>
            </c:numRef>
          </c:xVal>
          <c:yVal>
            <c:numRef>
              <c:f>'培训进度latest'!$I$15</c:f>
              <c:numCache/>
            </c:numRef>
          </c:yVal>
          <c:smooth val="1"/>
        </c:ser>
        <c:axId val="37289271"/>
        <c:axId val="59120"/>
      </c:scatterChart>
      <c:scatterChart>
        <c:scatterStyle val="smoothMarker"/>
        <c:varyColors val="0"/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14</c:v>
                </c:pt>
              </c:numLit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[0]!BB</c:f>
              <c:numCache>
                <c:ptCount val="1"/>
                <c:pt idx="0">
                  <c:v>38362.2</c:v>
                </c:pt>
              </c:numCache>
            </c:numRef>
          </c:xVal>
          <c:yVal>
            <c:numLit>
              <c:ptCount val="1"/>
              <c:pt idx="0">
                <c:v>14</c:v>
              </c:pt>
            </c:numLit>
          </c:yVal>
          <c:smooth val="1"/>
        </c:ser>
        <c:ser>
          <c:idx val="4"/>
          <c:order val="4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Lit>
                <c:ptCount val="1"/>
                <c:pt idx="0">
                  <c:v>14</c:v>
                </c:pt>
              </c:numLit>
            </c:minus>
            <c:noEndCap val="1"/>
            <c:spPr>
              <a:ln w="38100">
                <a:solidFill>
                  <a:srgbClr val="339966"/>
                </a:solidFill>
              </a:ln>
            </c:spPr>
          </c:errBars>
          <c:errBars>
            <c:errDir val="x"/>
            <c:errBarType val="both"/>
            <c:errValType val="percentage"/>
            <c:val val="5"/>
            <c:noEndCap val="0"/>
            <c:spPr>
              <a:ln w="38100">
                <a:solidFill>
                  <a:srgbClr val="339966"/>
                </a:solidFill>
              </a:ln>
            </c:spPr>
          </c:errBars>
          <c:xVal>
            <c:numRef>
              <c:f>[0]!CC</c:f>
              <c:numCache>
                <c:ptCount val="1"/>
                <c:pt idx="0">
                  <c:v>38356.8</c:v>
                </c:pt>
              </c:numCache>
            </c:numRef>
          </c:xVal>
          <c:yVal>
            <c:numLit>
              <c:ptCount val="1"/>
              <c:pt idx="0">
                <c:v>14</c:v>
              </c:pt>
            </c:numLit>
          </c:yVal>
          <c:smooth val="1"/>
        </c:ser>
        <c:axId val="37289271"/>
        <c:axId val="59120"/>
      </c:scatterChart>
      <c:catAx>
        <c:axId val="42427988"/>
        <c:scaling>
          <c:orientation val="minMax"/>
        </c:scaling>
        <c:axPos val="l"/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0.00_ 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6307573"/>
        <c:crossesAt val="38353"/>
        <c:auto val="1"/>
        <c:lblOffset val="0"/>
        <c:tickLblSkip val="1"/>
        <c:tickMarkSkip val="2"/>
        <c:noMultiLvlLbl val="0"/>
      </c:catAx>
      <c:valAx>
        <c:axId val="46307573"/>
        <c:scaling>
          <c:orientation val="minMax"/>
          <c:max val="38392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Total 3 months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427988"/>
        <c:crossesAt val="1"/>
        <c:crossBetween val="between"/>
        <c:dispUnits/>
        <c:majorUnit val="5"/>
        <c:minorUnit val="1"/>
      </c:valAx>
      <c:valAx>
        <c:axId val="37289271"/>
        <c:scaling>
          <c:orientation val="minMax"/>
        </c:scaling>
        <c:axPos val="b"/>
        <c:delete val="1"/>
        <c:majorTickMark val="in"/>
        <c:minorTickMark val="none"/>
        <c:tickLblPos val="nextTo"/>
        <c:crossAx val="59120"/>
        <c:crosses val="max"/>
        <c:crossBetween val="midCat"/>
        <c:dispUnits/>
      </c:valAx>
      <c:valAx>
        <c:axId val="59120"/>
        <c:scaling>
          <c:orientation val="minMax"/>
          <c:max val="14"/>
          <c:min val="0"/>
        </c:scaling>
        <c:axPos val="l"/>
        <c:delete val="1"/>
        <c:majorTickMark val="in"/>
        <c:minorTickMark val="none"/>
        <c:tickLblPos val="nextTo"/>
        <c:crossAx val="37289271"/>
        <c:crosses val="max"/>
        <c:crossBetween val="midCat"/>
        <c:dispUnits/>
      </c:valAx>
      <c:spPr>
        <a:gradFill rotWithShape="1">
          <a:gsLst>
            <a:gs pos="0">
              <a:srgbClr val="993366"/>
            </a:gs>
            <a:gs pos="100000">
              <a:srgbClr val="333399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3366"/>
        </a:gs>
        <a:gs pos="100000">
          <a:srgbClr val="333399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18</xdr:row>
      <xdr:rowOff>76200</xdr:rowOff>
    </xdr:from>
    <xdr:to>
      <xdr:col>15</xdr:col>
      <xdr:colOff>0</xdr:colOff>
      <xdr:row>43</xdr:row>
      <xdr:rowOff>66675</xdr:rowOff>
    </xdr:to>
    <xdr:graphicFrame>
      <xdr:nvGraphicFramePr>
        <xdr:cNvPr id="1" name="Chart 2"/>
        <xdr:cNvGraphicFramePr/>
      </xdr:nvGraphicFramePr>
      <xdr:xfrm>
        <a:off x="1676400" y="340995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42</xdr:row>
      <xdr:rowOff>0</xdr:rowOff>
    </xdr:from>
    <xdr:to>
      <xdr:col>14</xdr:col>
      <xdr:colOff>238125</xdr:colOff>
      <xdr:row>43</xdr:row>
      <xdr:rowOff>9525</xdr:rowOff>
    </xdr:to>
    <xdr:grpSp>
      <xdr:nvGrpSpPr>
        <xdr:cNvPr id="2" name="Group 12"/>
        <xdr:cNvGrpSpPr>
          <a:grpSpLocks/>
        </xdr:cNvGrpSpPr>
      </xdr:nvGrpSpPr>
      <xdr:grpSpPr>
        <a:xfrm>
          <a:off x="3190875" y="7677150"/>
          <a:ext cx="6896100" cy="190500"/>
          <a:chOff x="360" y="838"/>
          <a:chExt cx="571" cy="20"/>
        </a:xfrm>
        <a:solidFill>
          <a:srgbClr val="FFFFFF"/>
        </a:solidFill>
      </xdr:grpSpPr>
      <xdr:sp>
        <xdr:nvSpPr>
          <xdr:cNvPr id="3" name="Line 13"/>
          <xdr:cNvSpPr>
            <a:spLocks/>
          </xdr:cNvSpPr>
        </xdr:nvSpPr>
        <xdr:spPr>
          <a:xfrm>
            <a:off x="360" y="838"/>
            <a:ext cx="0" cy="19"/>
          </a:xfrm>
          <a:prstGeom prst="line">
            <a:avLst/>
          </a:prstGeom>
          <a:noFill/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 flipH="1">
            <a:off x="362" y="849"/>
            <a:ext cx="223" cy="0"/>
          </a:xfrm>
          <a:prstGeom prst="line">
            <a:avLst/>
          </a:prstGeom>
          <a:noFill/>
          <a:ln w="1587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>
            <a:off x="931" y="839"/>
            <a:ext cx="0" cy="19"/>
          </a:xfrm>
          <a:prstGeom prst="line">
            <a:avLst/>
          </a:prstGeom>
          <a:noFill/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707" y="849"/>
            <a:ext cx="220" cy="0"/>
          </a:xfrm>
          <a:prstGeom prst="line">
            <a:avLst/>
          </a:prstGeom>
          <a:noFill/>
          <a:ln w="952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54</xdr:row>
      <xdr:rowOff>85725</xdr:rowOff>
    </xdr:from>
    <xdr:to>
      <xdr:col>3</xdr:col>
      <xdr:colOff>342900</xdr:colOff>
      <xdr:row>56</xdr:row>
      <xdr:rowOff>104775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2295525" y="9934575"/>
          <a:ext cx="1171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57150</xdr:rowOff>
    </xdr:from>
    <xdr:to>
      <xdr:col>4</xdr:col>
      <xdr:colOff>180975</xdr:colOff>
      <xdr:row>36</xdr:row>
      <xdr:rowOff>152400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3152775" y="6105525"/>
          <a:ext cx="762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17t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h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 Batch are Here</a:t>
          </a:r>
        </a:p>
      </xdr:txBody>
    </xdr:sp>
    <xdr:clientData/>
  </xdr:twoCellAnchor>
  <xdr:twoCellAnchor>
    <xdr:from>
      <xdr:col>4</xdr:col>
      <xdr:colOff>257175</xdr:colOff>
      <xdr:row>32</xdr:row>
      <xdr:rowOff>114300</xdr:rowOff>
    </xdr:from>
    <xdr:to>
      <xdr:col>5</xdr:col>
      <xdr:colOff>428625</xdr:colOff>
      <xdr:row>35</xdr:row>
      <xdr:rowOff>57150</xdr:rowOff>
    </xdr:to>
    <xdr:sp>
      <xdr:nvSpPr>
        <xdr:cNvPr id="9" name="TextBox 36"/>
        <xdr:cNvSpPr txBox="1">
          <a:spLocks noChangeArrowheads="1"/>
        </xdr:cNvSpPr>
      </xdr:nvSpPr>
      <xdr:spPr>
        <a:xfrm>
          <a:off x="3990975" y="5981700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19th Batch are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Here
</a:t>
          </a:r>
        </a:p>
      </xdr:txBody>
    </xdr:sp>
    <xdr:clientData/>
  </xdr:twoCellAnchor>
  <xdr:twoCellAnchor>
    <xdr:from>
      <xdr:col>6</xdr:col>
      <xdr:colOff>476250</xdr:colOff>
      <xdr:row>28</xdr:row>
      <xdr:rowOff>19050</xdr:rowOff>
    </xdr:from>
    <xdr:to>
      <xdr:col>7</xdr:col>
      <xdr:colOff>609600</xdr:colOff>
      <xdr:row>30</xdr:row>
      <xdr:rowOff>123825</xdr:rowOff>
    </xdr:to>
    <xdr:sp>
      <xdr:nvSpPr>
        <xdr:cNvPr id="10" name="TextBox 37"/>
        <xdr:cNvSpPr txBox="1">
          <a:spLocks noChangeArrowheads="1"/>
        </xdr:cNvSpPr>
      </xdr:nvSpPr>
      <xdr:spPr>
        <a:xfrm>
          <a:off x="5457825" y="5162550"/>
          <a:ext cx="819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20t</a:t>
          </a:r>
          <a:r>
            <a:rPr lang="en-US" cap="none" sz="1100" b="1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1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FF00"/>
              </a:solidFill>
              <a:latin typeface="Calibri"/>
              <a:ea typeface="Calibri"/>
              <a:cs typeface="Calibri"/>
            </a:rPr>
            <a:t>Batch are Here</a:t>
          </a:r>
        </a:p>
      </xdr:txBody>
    </xdr:sp>
    <xdr:clientData/>
  </xdr:twoCellAnchor>
  <xdr:twoCellAnchor>
    <xdr:from>
      <xdr:col>5</xdr:col>
      <xdr:colOff>66675</xdr:colOff>
      <xdr:row>15</xdr:row>
      <xdr:rowOff>38100</xdr:rowOff>
    </xdr:from>
    <xdr:to>
      <xdr:col>12</xdr:col>
      <xdr:colOff>200025</xdr:colOff>
      <xdr:row>18</xdr:row>
      <xdr:rowOff>9525</xdr:rowOff>
    </xdr:to>
    <xdr:grpSp>
      <xdr:nvGrpSpPr>
        <xdr:cNvPr id="11" name="Group 125"/>
        <xdr:cNvGrpSpPr>
          <a:grpSpLocks/>
        </xdr:cNvGrpSpPr>
      </xdr:nvGrpSpPr>
      <xdr:grpSpPr>
        <a:xfrm>
          <a:off x="4381500" y="2828925"/>
          <a:ext cx="4448175" cy="514350"/>
          <a:chOff x="411" y="274"/>
          <a:chExt cx="422" cy="54"/>
        </a:xfrm>
        <a:solidFill>
          <a:srgbClr val="FFFFFF"/>
        </a:solidFill>
      </xdr:grpSpPr>
    </xdr:grpSp>
    <xdr:clientData/>
  </xdr:twoCellAnchor>
  <xdr:twoCellAnchor>
    <xdr:from>
      <xdr:col>1</xdr:col>
      <xdr:colOff>666750</xdr:colOff>
      <xdr:row>20</xdr:row>
      <xdr:rowOff>57150</xdr:rowOff>
    </xdr:from>
    <xdr:to>
      <xdr:col>2</xdr:col>
      <xdr:colOff>914400</xdr:colOff>
      <xdr:row>24</xdr:row>
      <xdr:rowOff>114300</xdr:rowOff>
    </xdr:to>
    <xdr:grpSp>
      <xdr:nvGrpSpPr>
        <xdr:cNvPr id="15" name="Group 176"/>
        <xdr:cNvGrpSpPr>
          <a:grpSpLocks/>
        </xdr:cNvGrpSpPr>
      </xdr:nvGrpSpPr>
      <xdr:grpSpPr>
        <a:xfrm>
          <a:off x="1866900" y="3752850"/>
          <a:ext cx="1133475" cy="781050"/>
          <a:chOff x="159" y="389"/>
          <a:chExt cx="74" cy="8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O79"/>
  <sheetViews>
    <sheetView showGridLines="0" tabSelected="1" zoomScale="115" zoomScaleNormal="115" zoomScalePageLayoutView="0" workbookViewId="0" topLeftCell="B13">
      <selection activeCell="C18" sqref="C18"/>
    </sheetView>
  </sheetViews>
  <sheetFormatPr defaultColWidth="0" defaultRowHeight="12.75" zeroHeight="1"/>
  <cols>
    <col min="1" max="1" width="18.00390625" style="1" customWidth="1"/>
    <col min="2" max="2" width="13.28125" style="1" customWidth="1"/>
    <col min="3" max="3" width="15.57421875" style="1" customWidth="1"/>
    <col min="4" max="4" width="9.140625" style="1" customWidth="1"/>
    <col min="5" max="5" width="8.7109375" style="13" customWidth="1"/>
    <col min="6" max="6" width="10.00390625" style="13" customWidth="1"/>
    <col min="7" max="7" width="10.28125" style="13" customWidth="1"/>
    <col min="8" max="8" width="10.140625" style="13" customWidth="1"/>
    <col min="9" max="10" width="8.00390625" style="13" customWidth="1"/>
    <col min="11" max="11" width="9.140625" style="13" customWidth="1"/>
    <col min="12" max="26" width="9.140625" style="2" customWidth="1"/>
    <col min="27" max="16384" width="0" style="2" hidden="1" customWidth="1"/>
  </cols>
  <sheetData>
    <row r="1" spans="5:13" ht="15" thickBot="1">
      <c r="E1" s="21" t="s">
        <v>5</v>
      </c>
      <c r="F1" s="21"/>
      <c r="G1" s="21" t="s">
        <v>7</v>
      </c>
      <c r="H1" s="21"/>
      <c r="I1" s="21" t="s">
        <v>9</v>
      </c>
      <c r="J1" s="21"/>
      <c r="L1" s="3"/>
      <c r="M1" s="3"/>
    </row>
    <row r="2" spans="1:15" ht="18.75" thickTop="1">
      <c r="A2" s="22" t="s">
        <v>0</v>
      </c>
      <c r="B2" s="23"/>
      <c r="C2" s="24"/>
      <c r="E2" s="12">
        <v>85</v>
      </c>
      <c r="F2" s="14" t="b">
        <v>1</v>
      </c>
      <c r="G2" s="14">
        <v>46</v>
      </c>
      <c r="H2" s="14" t="b">
        <v>1</v>
      </c>
      <c r="I2" s="14">
        <v>19</v>
      </c>
      <c r="J2" s="14" t="b">
        <v>1</v>
      </c>
      <c r="L2" s="4"/>
      <c r="M2" s="4"/>
      <c r="N2" s="1"/>
      <c r="O2" s="1"/>
    </row>
    <row r="3" spans="1:15" ht="14.25">
      <c r="A3" s="5" t="s">
        <v>1</v>
      </c>
      <c r="B3" s="5" t="s">
        <v>2</v>
      </c>
      <c r="C3" s="5" t="s">
        <v>3</v>
      </c>
      <c r="E3" s="21" t="s">
        <v>23</v>
      </c>
      <c r="F3" s="21"/>
      <c r="G3" s="21" t="s">
        <v>24</v>
      </c>
      <c r="H3" s="21"/>
      <c r="I3" s="21" t="s">
        <v>25</v>
      </c>
      <c r="J3" s="21"/>
      <c r="L3" s="4"/>
      <c r="M3" s="4"/>
      <c r="N3" s="1"/>
      <c r="O3" s="1"/>
    </row>
    <row r="4" spans="1:15" ht="14.25">
      <c r="A4" s="6" t="s">
        <v>4</v>
      </c>
      <c r="B4" s="7">
        <v>38353</v>
      </c>
      <c r="C4" s="8">
        <v>7</v>
      </c>
      <c r="E4" s="15">
        <f>(IF(F14&gt;=38364,0.3+(F14-F4)/14,AAA+1))+0</f>
        <v>1.5142857142857142</v>
      </c>
      <c r="F4" s="15">
        <f>($B$4)+0</f>
        <v>38353</v>
      </c>
      <c r="G4" s="16">
        <f>(IF(H14&gt;=38364,0.3+(H14-H4)/14,BBB+0.9))+0</f>
        <v>3.9</v>
      </c>
      <c r="H4" s="15">
        <f>($B$4)+0</f>
        <v>38353</v>
      </c>
      <c r="I4" s="15">
        <f>(IF(J14&gt;=38364,0.3+(J14-J4)/14,CCC+1))+0</f>
        <v>3</v>
      </c>
      <c r="J4" s="15">
        <f>($B$4)+0</f>
        <v>38353</v>
      </c>
      <c r="K4" s="15"/>
      <c r="L4" s="4"/>
      <c r="M4" s="4"/>
      <c r="N4" s="1"/>
      <c r="O4" s="1"/>
    </row>
    <row r="5" spans="1:11" ht="14.25">
      <c r="A5" s="9" t="s">
        <v>10</v>
      </c>
      <c r="B5" s="7">
        <v>38360</v>
      </c>
      <c r="C5" s="8">
        <v>2</v>
      </c>
      <c r="E5" s="15">
        <f>(E9-(AND(F14&gt;=38364,F14&lt;38366)/2.2+1.6)*((F14-F4)/14))+0</f>
        <v>1.8142857142857143</v>
      </c>
      <c r="F5" s="15">
        <f>(IF(F14&gt;=38364,F9-3.45*((F14-F4)/14),NA()))+0</f>
        <v>38357.31071428571</v>
      </c>
      <c r="G5" s="15">
        <f>(G9-(AND(H14&gt;=38364,H14&lt;38366)/2.2+1.6)*((H14-H4)/14))+0</f>
        <v>2.848571428571761</v>
      </c>
      <c r="H5" s="15" t="e">
        <f>(IF(H14&gt;=38364,H9-3.45*((H14-H4)/14),NA()))+0</f>
        <v>#N/A</v>
      </c>
      <c r="I5" s="15" t="e">
        <f>(I9-(AND(J14&gt;=38364,J14&lt;38366)/2.2+1.6)*((J14-J4)/14))+0</f>
        <v>#N/A</v>
      </c>
      <c r="J5" s="15" t="e">
        <f>(IF(J14&gt;=38364,J9-3.45*((J14-J4)/14),NA()))+0</f>
        <v>#N/A</v>
      </c>
      <c r="K5" s="15"/>
    </row>
    <row r="6" spans="1:11" ht="14.25">
      <c r="A6" s="9" t="s">
        <v>11</v>
      </c>
      <c r="B6" s="7">
        <v>38362</v>
      </c>
      <c r="C6" s="8">
        <v>2</v>
      </c>
      <c r="E6" s="15">
        <f>(E9-(AND(F14&gt;=38364,F14&lt;38366)/2.5+1.35)*((F14-F4)/14))+0</f>
        <v>2.117857142857143</v>
      </c>
      <c r="F6" s="15">
        <f>(IF(F14&gt;=38364,F9-2*((F14-F4)/14),NA()))+0</f>
        <v>38359.07142857143</v>
      </c>
      <c r="G6" s="15">
        <f>(G9-(AND(H14&gt;=38364,H14&lt;38366)/2.5+1.35)*((H14-H4)/14))+0</f>
        <v>3.012857142857423</v>
      </c>
      <c r="H6" s="15" t="e">
        <f>(IF(H14&gt;=38364,H9-2*((H14-H4)/14),NA()))+0</f>
        <v>#N/A</v>
      </c>
      <c r="I6" s="15" t="e">
        <f>(I9-(AND(J14&gt;=38364,J14&lt;38366)/2.5+1.35)*((J14-J4)/14))+0</f>
        <v>#N/A</v>
      </c>
      <c r="J6" s="15" t="e">
        <f>(IF(J14&gt;=38364,J9-2*((J14-J4)/14),NA()))+0</f>
        <v>#N/A</v>
      </c>
      <c r="K6" s="15"/>
    </row>
    <row r="7" spans="1:11" ht="15" customHeight="1">
      <c r="A7" s="9" t="s">
        <v>13</v>
      </c>
      <c r="B7" s="7">
        <v>38364</v>
      </c>
      <c r="C7" s="8">
        <v>4</v>
      </c>
      <c r="E7" s="15">
        <f>(E9-(AND(F14&gt;=38364,F14&lt;38366)/4+1.1)*((F14-F4)/14))+0</f>
        <v>2.4214285714285717</v>
      </c>
      <c r="F7" s="15">
        <f>(IF(F14&gt;=38364,F9-1.1*((F14-F4)/14),NA()))+0</f>
        <v>38360.16428571429</v>
      </c>
      <c r="G7" s="15">
        <f>(G9-(AND(H14&gt;=38364,H14&lt;38366)/4+1.1)*((H14-H4)/14))+0</f>
        <v>3.1771428571430858</v>
      </c>
      <c r="H7" s="15" t="e">
        <f>(IF(H14&gt;=38364,H9-1.1*((H14-H4)/14),NA()))+0</f>
        <v>#N/A</v>
      </c>
      <c r="I7" s="15" t="e">
        <f>(I9-(AND(J14&gt;=38364,J14&lt;38366)/4+1.1)*((J14-J4)/14))+0</f>
        <v>#N/A</v>
      </c>
      <c r="J7" s="15" t="e">
        <f>(IF(J14&gt;=38364,J9-1.1*((J14-J4)/14),NA()))+0</f>
        <v>#N/A</v>
      </c>
      <c r="K7" s="15"/>
    </row>
    <row r="8" spans="1:11" ht="14.25">
      <c r="A8" s="9" t="s">
        <v>14</v>
      </c>
      <c r="B8" s="7">
        <v>38368</v>
      </c>
      <c r="C8" s="8">
        <v>4</v>
      </c>
      <c r="E8" s="15">
        <f>(E9-0.6*((F14-F4)/14))+0</f>
        <v>3.0285714285714285</v>
      </c>
      <c r="F8" s="15">
        <f>(IF(F14&gt;=38364,F9-0.3*((F14-F4)/14),NA()))+0</f>
        <v>38361.135714285716</v>
      </c>
      <c r="G8" s="15">
        <f>(G9-0.6*((H14-H4)/14))+0</f>
        <v>3.5057142857144106</v>
      </c>
      <c r="H8" s="15" t="e">
        <f>(IF(H14&gt;=38364,H9-0.3*((H14-H4)/14),NA()))+0</f>
        <v>#N/A</v>
      </c>
      <c r="I8" s="15" t="e">
        <f>(I9-0.6*((J14-J4)/14))+0</f>
        <v>#N/A</v>
      </c>
      <c r="J8" s="15" t="e">
        <f>(IF(J14&gt;=38364,J9-0.3*((J14-J4)/14),NA()))+0</f>
        <v>#N/A</v>
      </c>
      <c r="K8" s="15"/>
    </row>
    <row r="9" spans="1:11" ht="14.25">
      <c r="A9" s="9" t="s">
        <v>15</v>
      </c>
      <c r="B9" s="7">
        <v>38372</v>
      </c>
      <c r="C9" s="8">
        <v>4</v>
      </c>
      <c r="E9" s="15">
        <f>(IF(F14&gt;=38362,(E14-E4)/2+E4,NA()))+0</f>
        <v>3.757142857142857</v>
      </c>
      <c r="F9" s="15">
        <f>(IF(F14&gt;=38364,(F4+F14)/2,NA()))+0</f>
        <v>38361.5</v>
      </c>
      <c r="G9" s="15">
        <f>(IF(H14&gt;=38362,(G14-G4)/2+G4,NA()))+0</f>
        <v>3.9</v>
      </c>
      <c r="H9" s="15" t="e">
        <f>(IF(H14&gt;=38364,(H4+H14)/2,NA()))+0</f>
        <v>#N/A</v>
      </c>
      <c r="I9" s="15" t="e">
        <f>(IF(J14&gt;=38362,(I14-I4)/2+I4,NA()))+0</f>
        <v>#N/A</v>
      </c>
      <c r="J9" s="15" t="e">
        <f>(IF(J14&gt;=38364,(J4+J14)/2,NA()))+0</f>
        <v>#N/A</v>
      </c>
      <c r="K9" s="15"/>
    </row>
    <row r="10" spans="1:11" ht="14.25">
      <c r="A10" s="9" t="s">
        <v>16</v>
      </c>
      <c r="B10" s="7">
        <v>38376</v>
      </c>
      <c r="C10" s="8">
        <v>3</v>
      </c>
      <c r="E10" s="15">
        <f>(E9+0.6*((F14-F4)/14))+0</f>
        <v>4.485714285714286</v>
      </c>
      <c r="F10" s="15">
        <f>(IF(F14&gt;=38364,F9+0.3*((F14-F4)/14),NA()))+0</f>
        <v>38361.864285714284</v>
      </c>
      <c r="G10" s="15">
        <f>(G9+0.6*((H14-H4)/14))+0</f>
        <v>4.294285714285589</v>
      </c>
      <c r="H10" s="15" t="e">
        <f>(IF(H14&gt;=38364,H9+0.3*((H14-H4)/14),NA()))+0</f>
        <v>#N/A</v>
      </c>
      <c r="I10" s="15" t="e">
        <f>(I9+0.6*((J14-J4)/14))+0</f>
        <v>#N/A</v>
      </c>
      <c r="J10" s="15" t="e">
        <f>(IF(J14&gt;=38364,J9+0.3*((J14-J4)/14),NA()))+0</f>
        <v>#N/A</v>
      </c>
      <c r="K10" s="15"/>
    </row>
    <row r="11" spans="1:11" ht="14.25">
      <c r="A11" s="9" t="s">
        <v>17</v>
      </c>
      <c r="B11" s="7">
        <v>38379</v>
      </c>
      <c r="C11" s="8">
        <v>3</v>
      </c>
      <c r="E11" s="15">
        <f>(E9+(AND(F14&gt;=38364,F14&lt;38366)/4+1.1)*((F14-F4)/14))+0</f>
        <v>5.0928571428571425</v>
      </c>
      <c r="F11" s="15">
        <f>(IF(F14&gt;=38364,F9+1.1*((F14-F4)/14),NA()))+0</f>
        <v>38362.83571428571</v>
      </c>
      <c r="G11" s="15">
        <f>(G9+(AND(H14&gt;=38364,H14&lt;38366)/4+1.1)*((H14-H4)/14))+0</f>
        <v>4.6228571428569145</v>
      </c>
      <c r="H11" s="15" t="e">
        <f>(IF(H14&gt;=38364,H9+1.1*((H14-H4)/14),NA()))+0</f>
        <v>#N/A</v>
      </c>
      <c r="I11" s="15" t="e">
        <f>(I9+(AND(J14&gt;=38364,J14&lt;38366)/4+1.1)*((J14-J4)/14))+0</f>
        <v>#N/A</v>
      </c>
      <c r="J11" s="15" t="e">
        <f>(IF(J14&gt;=38364,J9+1.1*((J14-J4)/14),NA()))+0</f>
        <v>#N/A</v>
      </c>
      <c r="K11" s="15"/>
    </row>
    <row r="12" spans="1:11" ht="14.25">
      <c r="A12" s="9" t="s">
        <v>18</v>
      </c>
      <c r="B12" s="7">
        <v>38382</v>
      </c>
      <c r="C12" s="8">
        <v>2</v>
      </c>
      <c r="E12" s="15">
        <f>(E9+(AND(F14&gt;=38364,F14&lt;38366)/2.5+1.35)*((F14-F4)/14))+0</f>
        <v>5.396428571428571</v>
      </c>
      <c r="F12" s="15">
        <f>(IF(F14&gt;=38364,F9+2*((F14-F4)/14),NA()))+0</f>
        <v>38363.92857142857</v>
      </c>
      <c r="G12" s="15">
        <f>(G9+(AND(H14&gt;=38364,H14&lt;38366)/2.5+1.35)*((H14-H4)/14))+0</f>
        <v>4.787142857142577</v>
      </c>
      <c r="H12" s="15" t="e">
        <f>(IF(H14&gt;=38364,H9+2*((H14-H4)/14),NA()))+0</f>
        <v>#N/A</v>
      </c>
      <c r="I12" s="15" t="e">
        <f>(I9+(AND(J14&gt;=38364,J14&lt;38366)/2.5+1.35)*((J14-J4)/14))+0</f>
        <v>#N/A</v>
      </c>
      <c r="J12" s="15" t="e">
        <f>(IF(J14&gt;=38364,J9+2*((J14-J4)/14),NA()))+0</f>
        <v>#N/A</v>
      </c>
      <c r="K12" s="15"/>
    </row>
    <row r="13" spans="1:11" ht="14.25">
      <c r="A13" s="9" t="s">
        <v>19</v>
      </c>
      <c r="B13" s="7">
        <v>38384</v>
      </c>
      <c r="C13" s="8">
        <v>3</v>
      </c>
      <c r="E13" s="15">
        <f>(E9+(AND(F14&gt;=38364,F14&lt;38366)/2.2+1.6)*((F14-F4)/14))+0</f>
        <v>5.7</v>
      </c>
      <c r="F13" s="15">
        <f>(IF(F14&gt;=38364,F9+3.45*((F14-F4)/14),NA()))+0</f>
        <v>38365.68928571429</v>
      </c>
      <c r="G13" s="15">
        <f>(G9+(AND(H14&gt;=38364,H14&lt;38366)/2.2+1.6)*((H14-H4)/14))+0</f>
        <v>4.951428571428239</v>
      </c>
      <c r="H13" s="15" t="e">
        <f>(IF(H14&gt;=38364,H9+3.45*((H14-H4)/14),NA()))+0</f>
        <v>#N/A</v>
      </c>
      <c r="I13" s="15" t="e">
        <f>(I9+(AND(J14&gt;=38364,J14&lt;38366)/2.2+1.6)*((J14-J4)/14))+0</f>
        <v>#N/A</v>
      </c>
      <c r="J13" s="15" t="e">
        <f>(IF(J14&gt;=38364,J9+3.45*((J14-J4)/14),NA()))+0</f>
        <v>#N/A</v>
      </c>
      <c r="K13" s="15"/>
    </row>
    <row r="14" spans="1:11" ht="14.25">
      <c r="A14" s="9" t="s">
        <v>20</v>
      </c>
      <c r="B14" s="7">
        <v>38387</v>
      </c>
      <c r="C14" s="8">
        <v>3</v>
      </c>
      <c r="E14" s="15">
        <f>(AAA+1)+0</f>
        <v>6</v>
      </c>
      <c r="F14" s="15">
        <f>(AA)+0</f>
        <v>38370</v>
      </c>
      <c r="G14" s="15">
        <f>(BBB+0.9)+0</f>
        <v>3.9</v>
      </c>
      <c r="H14" s="15">
        <f>(BB)+0</f>
        <v>38362.2</v>
      </c>
      <c r="I14" s="15">
        <f>(CCC+1)+0</f>
        <v>3</v>
      </c>
      <c r="J14" s="15">
        <f>(CC)+0</f>
        <v>38356.8</v>
      </c>
      <c r="K14" s="15"/>
    </row>
    <row r="15" spans="1:11" ht="14.25">
      <c r="A15" s="9" t="s">
        <v>21</v>
      </c>
      <c r="B15" s="7">
        <v>38390</v>
      </c>
      <c r="C15" s="8">
        <v>1</v>
      </c>
      <c r="E15" s="15">
        <f>(E14-0.06)+0</f>
        <v>5.94</v>
      </c>
      <c r="F15" s="15">
        <f>(F14-0.2)+0</f>
        <v>38369.8</v>
      </c>
      <c r="G15" s="15">
        <f>(G14-0.06)+0</f>
        <v>3.84</v>
      </c>
      <c r="H15" s="15">
        <f>(H14-0.3)+0</f>
        <v>38361.899999999994</v>
      </c>
      <c r="I15" s="15">
        <f>(I14-0.06)+0</f>
        <v>2.94</v>
      </c>
      <c r="J15" s="15">
        <f>(J14-0.3)+0</f>
        <v>38356.5</v>
      </c>
      <c r="K15" s="15"/>
    </row>
    <row r="16" spans="1:5" ht="14.25">
      <c r="A16" s="9" t="s">
        <v>22</v>
      </c>
      <c r="B16" s="7">
        <v>38391</v>
      </c>
      <c r="C16" s="8">
        <v>1</v>
      </c>
      <c r="E16" s="17" t="s">
        <v>12</v>
      </c>
    </row>
    <row r="17" ht="14.25">
      <c r="E17" s="18" t="s">
        <v>6</v>
      </c>
    </row>
    <row r="18" ht="14.25">
      <c r="E18" s="19" t="s">
        <v>8</v>
      </c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spans="4:5" ht="14.25">
      <c r="D36" s="10"/>
      <c r="E36" s="20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>
      <c r="N79" s="11"/>
    </row>
    <row r="80" ht="14.25" hidden="1"/>
    <row r="81" ht="14.25" hidden="1"/>
    <row r="82" ht="14.25" hidden="1"/>
    <row r="83" ht="14.25" hidden="1"/>
    <row r="84" ht="14.25" hidden="1"/>
    <row r="85" ht="14.25" hidden="1"/>
  </sheetData>
  <sheetProtection/>
  <mergeCells count="7">
    <mergeCell ref="E1:F1"/>
    <mergeCell ref="G1:H1"/>
    <mergeCell ref="I1:J1"/>
    <mergeCell ref="E3:F3"/>
    <mergeCell ref="G3:H3"/>
    <mergeCell ref="I3:J3"/>
    <mergeCell ref="A2:C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seagate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361988</dc:creator>
  <cp:keywords/>
  <dc:description/>
  <cp:lastModifiedBy>361988</cp:lastModifiedBy>
  <dcterms:created xsi:type="dcterms:W3CDTF">2008-04-22T02:53:18Z</dcterms:created>
  <dcterms:modified xsi:type="dcterms:W3CDTF">2008-04-25T04:19:26Z</dcterms:modified>
  <cp:category/>
  <cp:version/>
  <cp:contentType/>
  <cp:contentStatus/>
</cp:coreProperties>
</file>